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uliah\Skripsweet\Skripsii\"/>
    </mc:Choice>
  </mc:AlternateContent>
  <bookViews>
    <workbookView xWindow="0" yWindow="0" windowWidth="20490" windowHeight="8340" firstSheet="3" activeTab="3"/>
  </bookViews>
  <sheets>
    <sheet name="Orlep Warna" sheetId="24" r:id="rId1"/>
    <sheet name="Orlep Rasa" sheetId="25" r:id="rId2"/>
    <sheet name="Orlep Aroma" sheetId="26" r:id="rId3"/>
    <sheet name="Orlep Tekstur" sheetId="27" r:id="rId4"/>
    <sheet name="Warna L" sheetId="8" r:id="rId5"/>
    <sheet name="Warna A" sheetId="12" r:id="rId6"/>
    <sheet name="Warna B" sheetId="13" r:id="rId7"/>
    <sheet name="Viskositas" sheetId="6" r:id="rId8"/>
    <sheet name="TPT" sheetId="7" r:id="rId9"/>
    <sheet name="Vit C" sheetId="20" r:id="rId10"/>
    <sheet name="Gurek" sheetId="22" r:id="rId11"/>
    <sheet name="Terbaik" sheetId="28" r:id="rId12"/>
  </sheets>
  <externalReferences>
    <externalReference r:id="rId1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9" i="28" l="1"/>
  <c r="F69" i="28"/>
  <c r="F68" i="28"/>
  <c r="G68" i="28"/>
  <c r="I69" i="28" l="1"/>
  <c r="E69" i="28"/>
  <c r="P69" i="28" l="1"/>
  <c r="N69" i="28"/>
  <c r="L69" i="28"/>
  <c r="J69" i="28"/>
  <c r="H69" i="28"/>
  <c r="F67" i="28" l="1"/>
  <c r="P66" i="28"/>
  <c r="N66" i="28"/>
  <c r="L66" i="28"/>
  <c r="J66" i="28"/>
  <c r="H66" i="28"/>
  <c r="F66" i="28"/>
  <c r="F65" i="28"/>
  <c r="F64" i="28"/>
  <c r="P63" i="28"/>
  <c r="N63" i="28"/>
  <c r="L63" i="28"/>
  <c r="J63" i="28"/>
  <c r="H63" i="28"/>
  <c r="F63" i="28"/>
  <c r="F62" i="28"/>
  <c r="F61" i="28"/>
  <c r="P60" i="28"/>
  <c r="N60" i="28"/>
  <c r="L60" i="28"/>
  <c r="J60" i="28"/>
  <c r="H60" i="28"/>
  <c r="F60" i="28"/>
  <c r="J59" i="28"/>
  <c r="H59" i="28"/>
  <c r="F59" i="28"/>
  <c r="F7" i="22" l="1"/>
  <c r="F6" i="22"/>
  <c r="H6" i="22"/>
  <c r="N15" i="25" l="1"/>
  <c r="N14" i="25"/>
  <c r="N13" i="25"/>
  <c r="O23" i="25"/>
  <c r="G47" i="27"/>
  <c r="D35" i="25"/>
  <c r="D36" i="25"/>
  <c r="E35" i="25"/>
  <c r="E36" i="25"/>
  <c r="G35" i="25"/>
  <c r="G36" i="25"/>
  <c r="M5" i="25"/>
  <c r="M5" i="27"/>
  <c r="P30" i="25"/>
  <c r="M10" i="25"/>
  <c r="O26" i="25"/>
  <c r="E5" i="22" l="1"/>
  <c r="S6" i="20" l="1"/>
  <c r="T6" i="20"/>
  <c r="U6" i="20"/>
  <c r="V6" i="20"/>
  <c r="S7" i="20"/>
  <c r="T7" i="20"/>
  <c r="U7" i="20"/>
  <c r="V7" i="20"/>
  <c r="S8" i="20"/>
  <c r="T8" i="20"/>
  <c r="U8" i="20"/>
  <c r="V8" i="20"/>
  <c r="S9" i="20"/>
  <c r="T9" i="20"/>
  <c r="U9" i="20"/>
  <c r="V9" i="20"/>
  <c r="S10" i="20"/>
  <c r="T10" i="20"/>
  <c r="U10" i="20"/>
  <c r="V10" i="20"/>
  <c r="T5" i="20"/>
  <c r="U5" i="20"/>
  <c r="V5" i="20"/>
  <c r="S5" i="20"/>
  <c r="K43" i="27" l="1"/>
  <c r="K42" i="27"/>
  <c r="K44" i="27"/>
  <c r="K46" i="27"/>
  <c r="K45" i="27"/>
  <c r="K41" i="27"/>
  <c r="P68" i="28" l="1"/>
  <c r="N68" i="28"/>
  <c r="L68" i="28"/>
  <c r="J68" i="28"/>
  <c r="H68" i="28"/>
  <c r="P67" i="28"/>
  <c r="N67" i="28"/>
  <c r="L67" i="28"/>
  <c r="J67" i="28"/>
  <c r="H67" i="28"/>
  <c r="P65" i="28" l="1"/>
  <c r="L65" i="28"/>
  <c r="N65" i="28"/>
  <c r="J65" i="28"/>
  <c r="H65" i="28"/>
  <c r="P64" i="28"/>
  <c r="N64" i="28"/>
  <c r="L64" i="28"/>
  <c r="J64" i="28"/>
  <c r="H64" i="28"/>
  <c r="P62" i="28"/>
  <c r="N62" i="28"/>
  <c r="L62" i="28"/>
  <c r="J62" i="28"/>
  <c r="H62" i="28"/>
  <c r="N61" i="28"/>
  <c r="P61" i="28"/>
  <c r="L61" i="28"/>
  <c r="J61" i="28"/>
  <c r="H61" i="28"/>
  <c r="P59" i="28"/>
  <c r="N59" i="28"/>
  <c r="L59" i="28"/>
  <c r="C6" i="20" l="1"/>
  <c r="G47" i="26" l="1"/>
  <c r="G47" i="25"/>
  <c r="G47" i="24"/>
  <c r="H36" i="24"/>
  <c r="G41" i="24" s="1"/>
  <c r="D36" i="27" l="1"/>
  <c r="G45" i="27" s="1"/>
  <c r="AI20" i="28"/>
  <c r="D69" i="28" s="1"/>
  <c r="AH20" i="28"/>
  <c r="AI19" i="28"/>
  <c r="D68" i="28" s="1"/>
  <c r="AH19" i="28"/>
  <c r="AI18" i="28"/>
  <c r="D67" i="28" s="1"/>
  <c r="AH18" i="28"/>
  <c r="AI17" i="28"/>
  <c r="D66" i="28" s="1"/>
  <c r="AH17" i="28"/>
  <c r="AI16" i="28"/>
  <c r="D65" i="28" s="1"/>
  <c r="AH16" i="28"/>
  <c r="AI15" i="28"/>
  <c r="D64" i="28" s="1"/>
  <c r="AH15" i="28"/>
  <c r="AI14" i="28"/>
  <c r="D63" i="28" s="1"/>
  <c r="AH14" i="28"/>
  <c r="AI13" i="28"/>
  <c r="D62" i="28" s="1"/>
  <c r="AH13" i="28"/>
  <c r="AI12" i="28"/>
  <c r="D61" i="28" s="1"/>
  <c r="AH12" i="28"/>
  <c r="AI11" i="28"/>
  <c r="D60" i="28" s="1"/>
  <c r="AH11" i="28"/>
  <c r="AI10" i="28"/>
  <c r="D59" i="28" s="1"/>
  <c r="AH10" i="28"/>
  <c r="D70" i="28" l="1"/>
  <c r="E64" i="28" s="1"/>
  <c r="B37" i="22"/>
  <c r="B38" i="22"/>
  <c r="C6" i="22"/>
  <c r="D6" i="22"/>
  <c r="E6" i="22"/>
  <c r="C7" i="22"/>
  <c r="D7" i="22"/>
  <c r="E7" i="22"/>
  <c r="C8" i="22"/>
  <c r="D8" i="22"/>
  <c r="E8" i="22"/>
  <c r="F8" i="22"/>
  <c r="C9" i="22"/>
  <c r="D9" i="22"/>
  <c r="E9" i="22"/>
  <c r="F9" i="22"/>
  <c r="C10" i="22"/>
  <c r="D10" i="22"/>
  <c r="E10" i="22"/>
  <c r="F10" i="22"/>
  <c r="D5" i="22"/>
  <c r="F5" i="22"/>
  <c r="E59" i="28" l="1"/>
  <c r="E62" i="28"/>
  <c r="G62" i="28" s="1"/>
  <c r="G64" i="28"/>
  <c r="K64" i="28"/>
  <c r="M64" i="28"/>
  <c r="I64" i="28"/>
  <c r="O64" i="28"/>
  <c r="Q64" i="28"/>
  <c r="E65" i="28"/>
  <c r="E61" i="28"/>
  <c r="E67" i="28"/>
  <c r="E68" i="28"/>
  <c r="E66" i="28"/>
  <c r="I66" i="28" s="1"/>
  <c r="E63" i="28"/>
  <c r="E60" i="28"/>
  <c r="C5" i="22"/>
  <c r="G5" i="22"/>
  <c r="G69" i="28" l="1"/>
  <c r="I59" i="28"/>
  <c r="Q59" i="28"/>
  <c r="M59" i="28"/>
  <c r="O59" i="28"/>
  <c r="K59" i="28"/>
  <c r="G60" i="28"/>
  <c r="K60" i="28"/>
  <c r="I60" i="28"/>
  <c r="Q60" i="28"/>
  <c r="O60" i="28"/>
  <c r="M60" i="28"/>
  <c r="M62" i="28"/>
  <c r="K62" i="28"/>
  <c r="I62" i="28"/>
  <c r="O62" i="28"/>
  <c r="Q62" i="28"/>
  <c r="G65" i="28"/>
  <c r="K65" i="28"/>
  <c r="Q65" i="28"/>
  <c r="O65" i="28"/>
  <c r="I65" i="28"/>
  <c r="M65" i="28"/>
  <c r="G63" i="28"/>
  <c r="K63" i="28"/>
  <c r="I63" i="28"/>
  <c r="O63" i="28"/>
  <c r="M63" i="28"/>
  <c r="Q63" i="28"/>
  <c r="O68" i="28"/>
  <c r="K68" i="28"/>
  <c r="M68" i="28"/>
  <c r="I68" i="28"/>
  <c r="Q68" i="28"/>
  <c r="Q69" i="28"/>
  <c r="M69" i="28"/>
  <c r="O69" i="28"/>
  <c r="K69" i="28"/>
  <c r="G66" i="28"/>
  <c r="K66" i="28"/>
  <c r="O66" i="28"/>
  <c r="Q66" i="28"/>
  <c r="M66" i="28"/>
  <c r="G67" i="28"/>
  <c r="I67" i="28"/>
  <c r="O67" i="28"/>
  <c r="M67" i="28"/>
  <c r="K67" i="28"/>
  <c r="Q67" i="28"/>
  <c r="G61" i="28"/>
  <c r="K61" i="28"/>
  <c r="M61" i="28"/>
  <c r="I61" i="28"/>
  <c r="O61" i="28"/>
  <c r="Q61" i="28"/>
  <c r="N11" i="25"/>
  <c r="C17" i="8"/>
  <c r="I70" i="28" l="1"/>
  <c r="Q70" i="28"/>
  <c r="M70" i="28"/>
  <c r="K70" i="28"/>
  <c r="O70" i="28"/>
  <c r="C46" i="27" l="1"/>
  <c r="D35" i="27"/>
  <c r="E35" i="27"/>
  <c r="F35" i="27"/>
  <c r="G35" i="27"/>
  <c r="H35" i="27"/>
  <c r="C35" i="27"/>
  <c r="E36" i="27"/>
  <c r="G44" i="27" s="1"/>
  <c r="F36" i="27"/>
  <c r="G43" i="27" s="1"/>
  <c r="G36" i="27"/>
  <c r="G42" i="27" s="1"/>
  <c r="H36" i="27"/>
  <c r="G41" i="27" s="1"/>
  <c r="C36" i="27"/>
  <c r="G46" i="27" s="1"/>
  <c r="D35" i="26"/>
  <c r="E35" i="26"/>
  <c r="F35" i="26"/>
  <c r="G35" i="26"/>
  <c r="H35" i="26"/>
  <c r="D36" i="26"/>
  <c r="G45" i="26" s="1"/>
  <c r="E36" i="26"/>
  <c r="G44" i="26" s="1"/>
  <c r="F36" i="26"/>
  <c r="G43" i="26" s="1"/>
  <c r="G36" i="26"/>
  <c r="G42" i="26" s="1"/>
  <c r="H36" i="26"/>
  <c r="G41" i="26" s="1"/>
  <c r="C36" i="26"/>
  <c r="G46" i="26" s="1"/>
  <c r="C35" i="26"/>
  <c r="C46" i="26"/>
  <c r="F35" i="25"/>
  <c r="H35" i="25"/>
  <c r="G45" i="25"/>
  <c r="G44" i="25"/>
  <c r="F36" i="25"/>
  <c r="G43" i="25" s="1"/>
  <c r="G42" i="25"/>
  <c r="H36" i="25"/>
  <c r="G41" i="25" s="1"/>
  <c r="C36" i="25"/>
  <c r="G46" i="25" s="1"/>
  <c r="C35" i="25"/>
  <c r="C46" i="25"/>
  <c r="C46" i="24"/>
  <c r="D35" i="24"/>
  <c r="E35" i="24"/>
  <c r="F35" i="24"/>
  <c r="G35" i="24"/>
  <c r="H35" i="24"/>
  <c r="D36" i="24"/>
  <c r="G45" i="24" s="1"/>
  <c r="E36" i="24"/>
  <c r="G44" i="24" s="1"/>
  <c r="F36" i="24"/>
  <c r="G43" i="24" s="1"/>
  <c r="G36" i="24"/>
  <c r="G42" i="24" s="1"/>
  <c r="C36" i="24"/>
  <c r="G46" i="24" s="1"/>
  <c r="C35" i="24"/>
  <c r="R34" i="27"/>
  <c r="Q34" i="27"/>
  <c r="P34" i="27"/>
  <c r="O34" i="27"/>
  <c r="N34" i="27"/>
  <c r="M34" i="27"/>
  <c r="I34" i="27"/>
  <c r="R33" i="27"/>
  <c r="Q33" i="27"/>
  <c r="P33" i="27"/>
  <c r="O33" i="27"/>
  <c r="N33" i="27"/>
  <c r="M33" i="27"/>
  <c r="I33" i="27"/>
  <c r="R32" i="27"/>
  <c r="Q32" i="27"/>
  <c r="P32" i="27"/>
  <c r="O32" i="27"/>
  <c r="N32" i="27"/>
  <c r="M32" i="27"/>
  <c r="I32" i="27"/>
  <c r="R31" i="27"/>
  <c r="Q31" i="27"/>
  <c r="P31" i="27"/>
  <c r="O31" i="27"/>
  <c r="N31" i="27"/>
  <c r="M31" i="27"/>
  <c r="I31" i="27"/>
  <c r="R30" i="27"/>
  <c r="Q30" i="27"/>
  <c r="P30" i="27"/>
  <c r="O30" i="27"/>
  <c r="N30" i="27"/>
  <c r="M30" i="27"/>
  <c r="I30" i="27"/>
  <c r="R29" i="27"/>
  <c r="Q29" i="27"/>
  <c r="P29" i="27"/>
  <c r="O29" i="27"/>
  <c r="N29" i="27"/>
  <c r="M29" i="27"/>
  <c r="I29" i="27"/>
  <c r="R28" i="27"/>
  <c r="Q28" i="27"/>
  <c r="P28" i="27"/>
  <c r="O28" i="27"/>
  <c r="N28" i="27"/>
  <c r="M28" i="27"/>
  <c r="I28" i="27"/>
  <c r="R27" i="27"/>
  <c r="Q27" i="27"/>
  <c r="P27" i="27"/>
  <c r="O27" i="27"/>
  <c r="N27" i="27"/>
  <c r="M27" i="27"/>
  <c r="I27" i="27"/>
  <c r="R26" i="27"/>
  <c r="Q26" i="27"/>
  <c r="P26" i="27"/>
  <c r="O26" i="27"/>
  <c r="N26" i="27"/>
  <c r="M26" i="27"/>
  <c r="I26" i="27"/>
  <c r="R25" i="27"/>
  <c r="Q25" i="27"/>
  <c r="P25" i="27"/>
  <c r="O25" i="27"/>
  <c r="N25" i="27"/>
  <c r="M25" i="27"/>
  <c r="I25" i="27"/>
  <c r="R24" i="27"/>
  <c r="Q24" i="27"/>
  <c r="P24" i="27"/>
  <c r="O24" i="27"/>
  <c r="N24" i="27"/>
  <c r="M24" i="27"/>
  <c r="I24" i="27"/>
  <c r="R23" i="27"/>
  <c r="Q23" i="27"/>
  <c r="P23" i="27"/>
  <c r="O23" i="27"/>
  <c r="N23" i="27"/>
  <c r="M23" i="27"/>
  <c r="I23" i="27"/>
  <c r="R22" i="27"/>
  <c r="Q22" i="27"/>
  <c r="P22" i="27"/>
  <c r="O22" i="27"/>
  <c r="N22" i="27"/>
  <c r="M22" i="27"/>
  <c r="I22" i="27"/>
  <c r="R21" i="27"/>
  <c r="Q21" i="27"/>
  <c r="P21" i="27"/>
  <c r="O21" i="27"/>
  <c r="N21" i="27"/>
  <c r="M21" i="27"/>
  <c r="I21" i="27"/>
  <c r="R20" i="27"/>
  <c r="Q20" i="27"/>
  <c r="P20" i="27"/>
  <c r="O20" i="27"/>
  <c r="N20" i="27"/>
  <c r="M20" i="27"/>
  <c r="I20" i="27"/>
  <c r="R19" i="27"/>
  <c r="Q19" i="27"/>
  <c r="P19" i="27"/>
  <c r="O19" i="27"/>
  <c r="S19" i="27" s="1"/>
  <c r="N19" i="27"/>
  <c r="M19" i="27"/>
  <c r="I19" i="27"/>
  <c r="R18" i="27"/>
  <c r="Q18" i="27"/>
  <c r="P18" i="27"/>
  <c r="O18" i="27"/>
  <c r="N18" i="27"/>
  <c r="M18" i="27"/>
  <c r="I18" i="27"/>
  <c r="R17" i="27"/>
  <c r="Q17" i="27"/>
  <c r="P17" i="27"/>
  <c r="O17" i="27"/>
  <c r="N17" i="27"/>
  <c r="M17" i="27"/>
  <c r="I17" i="27"/>
  <c r="R16" i="27"/>
  <c r="Q16" i="27"/>
  <c r="P16" i="27"/>
  <c r="O16" i="27"/>
  <c r="N16" i="27"/>
  <c r="M16" i="27"/>
  <c r="I16" i="27"/>
  <c r="R15" i="27"/>
  <c r="Q15" i="27"/>
  <c r="P15" i="27"/>
  <c r="O15" i="27"/>
  <c r="N15" i="27"/>
  <c r="M15" i="27"/>
  <c r="I15" i="27"/>
  <c r="R14" i="27"/>
  <c r="Q14" i="27"/>
  <c r="P14" i="27"/>
  <c r="O14" i="27"/>
  <c r="N14" i="27"/>
  <c r="M14" i="27"/>
  <c r="I14" i="27"/>
  <c r="R13" i="27"/>
  <c r="Q13" i="27"/>
  <c r="P13" i="27"/>
  <c r="O13" i="27"/>
  <c r="N13" i="27"/>
  <c r="M13" i="27"/>
  <c r="I13" i="27"/>
  <c r="R12" i="27"/>
  <c r="Q12" i="27"/>
  <c r="P12" i="27"/>
  <c r="O12" i="27"/>
  <c r="N12" i="27"/>
  <c r="M12" i="27"/>
  <c r="I12" i="27"/>
  <c r="R11" i="27"/>
  <c r="Q11" i="27"/>
  <c r="P11" i="27"/>
  <c r="O11" i="27"/>
  <c r="S11" i="27" s="1"/>
  <c r="N11" i="27"/>
  <c r="M11" i="27"/>
  <c r="I11" i="27"/>
  <c r="R10" i="27"/>
  <c r="Q10" i="27"/>
  <c r="P10" i="27"/>
  <c r="O10" i="27"/>
  <c r="N10" i="27"/>
  <c r="M10" i="27"/>
  <c r="I10" i="27"/>
  <c r="R9" i="27"/>
  <c r="Q9" i="27"/>
  <c r="P9" i="27"/>
  <c r="O9" i="27"/>
  <c r="N9" i="27"/>
  <c r="M9" i="27"/>
  <c r="I9" i="27"/>
  <c r="R8" i="27"/>
  <c r="Q8" i="27"/>
  <c r="P8" i="27"/>
  <c r="O8" i="27"/>
  <c r="N8" i="27"/>
  <c r="M8" i="27"/>
  <c r="I8" i="27"/>
  <c r="R7" i="27"/>
  <c r="Q7" i="27"/>
  <c r="P7" i="27"/>
  <c r="O7" i="27"/>
  <c r="N7" i="27"/>
  <c r="M7" i="27"/>
  <c r="I7" i="27"/>
  <c r="R6" i="27"/>
  <c r="Q6" i="27"/>
  <c r="P6" i="27"/>
  <c r="O6" i="27"/>
  <c r="N6" i="27"/>
  <c r="M6" i="27"/>
  <c r="I6" i="27"/>
  <c r="R5" i="27"/>
  <c r="Q5" i="27"/>
  <c r="P5" i="27"/>
  <c r="O5" i="27"/>
  <c r="N5" i="27"/>
  <c r="I5" i="27"/>
  <c r="R34" i="26"/>
  <c r="Q34" i="26"/>
  <c r="P34" i="26"/>
  <c r="O34" i="26"/>
  <c r="N34" i="26"/>
  <c r="M34" i="26"/>
  <c r="I34" i="26"/>
  <c r="R33" i="26"/>
  <c r="Q33" i="26"/>
  <c r="P33" i="26"/>
  <c r="O33" i="26"/>
  <c r="N33" i="26"/>
  <c r="M33" i="26"/>
  <c r="I33" i="26"/>
  <c r="R32" i="26"/>
  <c r="Q32" i="26"/>
  <c r="P32" i="26"/>
  <c r="O32" i="26"/>
  <c r="N32" i="26"/>
  <c r="M32" i="26"/>
  <c r="I32" i="26"/>
  <c r="R31" i="26"/>
  <c r="Q31" i="26"/>
  <c r="P31" i="26"/>
  <c r="O31" i="26"/>
  <c r="N31" i="26"/>
  <c r="M31" i="26"/>
  <c r="I31" i="26"/>
  <c r="R30" i="26"/>
  <c r="Q30" i="26"/>
  <c r="P30" i="26"/>
  <c r="O30" i="26"/>
  <c r="N30" i="26"/>
  <c r="M30" i="26"/>
  <c r="I30" i="26"/>
  <c r="R29" i="26"/>
  <c r="Q29" i="26"/>
  <c r="P29" i="26"/>
  <c r="O29" i="26"/>
  <c r="N29" i="26"/>
  <c r="M29" i="26"/>
  <c r="I29" i="26"/>
  <c r="R28" i="26"/>
  <c r="Q28" i="26"/>
  <c r="P28" i="26"/>
  <c r="O28" i="26"/>
  <c r="N28" i="26"/>
  <c r="M28" i="26"/>
  <c r="I28" i="26"/>
  <c r="R27" i="26"/>
  <c r="Q27" i="26"/>
  <c r="P27" i="26"/>
  <c r="O27" i="26"/>
  <c r="N27" i="26"/>
  <c r="M27" i="26"/>
  <c r="I27" i="26"/>
  <c r="R26" i="26"/>
  <c r="Q26" i="26"/>
  <c r="P26" i="26"/>
  <c r="O26" i="26"/>
  <c r="N26" i="26"/>
  <c r="M26" i="26"/>
  <c r="I26" i="26"/>
  <c r="R25" i="26"/>
  <c r="Q25" i="26"/>
  <c r="P25" i="26"/>
  <c r="O25" i="26"/>
  <c r="N25" i="26"/>
  <c r="M25" i="26"/>
  <c r="I25" i="26"/>
  <c r="R24" i="26"/>
  <c r="Q24" i="26"/>
  <c r="P24" i="26"/>
  <c r="O24" i="26"/>
  <c r="S24" i="26" s="1"/>
  <c r="N24" i="26"/>
  <c r="M24" i="26"/>
  <c r="I24" i="26"/>
  <c r="R23" i="26"/>
  <c r="Q23" i="26"/>
  <c r="P23" i="26"/>
  <c r="O23" i="26"/>
  <c r="N23" i="26"/>
  <c r="M23" i="26"/>
  <c r="I23" i="26"/>
  <c r="R22" i="26"/>
  <c r="Q22" i="26"/>
  <c r="P22" i="26"/>
  <c r="O22" i="26"/>
  <c r="N22" i="26"/>
  <c r="M22" i="26"/>
  <c r="I22" i="26"/>
  <c r="R21" i="26"/>
  <c r="Q21" i="26"/>
  <c r="P21" i="26"/>
  <c r="O21" i="26"/>
  <c r="N21" i="26"/>
  <c r="M21" i="26"/>
  <c r="I21" i="26"/>
  <c r="R20" i="26"/>
  <c r="Q20" i="26"/>
  <c r="P20" i="26"/>
  <c r="O20" i="26"/>
  <c r="S20" i="26" s="1"/>
  <c r="N20" i="26"/>
  <c r="M20" i="26"/>
  <c r="I20" i="26"/>
  <c r="R19" i="26"/>
  <c r="Q19" i="26"/>
  <c r="P19" i="26"/>
  <c r="O19" i="26"/>
  <c r="N19" i="26"/>
  <c r="M19" i="26"/>
  <c r="I19" i="26"/>
  <c r="R18" i="26"/>
  <c r="Q18" i="26"/>
  <c r="P18" i="26"/>
  <c r="O18" i="26"/>
  <c r="N18" i="26"/>
  <c r="M18" i="26"/>
  <c r="I18" i="26"/>
  <c r="R17" i="26"/>
  <c r="Q17" i="26"/>
  <c r="P17" i="26"/>
  <c r="O17" i="26"/>
  <c r="N17" i="26"/>
  <c r="M17" i="26"/>
  <c r="I17" i="26"/>
  <c r="R16" i="26"/>
  <c r="Q16" i="26"/>
  <c r="P16" i="26"/>
  <c r="O16" i="26"/>
  <c r="S16" i="26" s="1"/>
  <c r="N16" i="26"/>
  <c r="M16" i="26"/>
  <c r="I16" i="26"/>
  <c r="R15" i="26"/>
  <c r="Q15" i="26"/>
  <c r="P15" i="26"/>
  <c r="O15" i="26"/>
  <c r="N15" i="26"/>
  <c r="M15" i="26"/>
  <c r="I15" i="26"/>
  <c r="R14" i="26"/>
  <c r="Q14" i="26"/>
  <c r="P14" i="26"/>
  <c r="O14" i="26"/>
  <c r="N14" i="26"/>
  <c r="M14" i="26"/>
  <c r="I14" i="26"/>
  <c r="R13" i="26"/>
  <c r="Q13" i="26"/>
  <c r="P13" i="26"/>
  <c r="O13" i="26"/>
  <c r="N13" i="26"/>
  <c r="M13" i="26"/>
  <c r="I13" i="26"/>
  <c r="R12" i="26"/>
  <c r="Q12" i="26"/>
  <c r="P12" i="26"/>
  <c r="O12" i="26"/>
  <c r="S12" i="26" s="1"/>
  <c r="N12" i="26"/>
  <c r="M12" i="26"/>
  <c r="I12" i="26"/>
  <c r="R11" i="26"/>
  <c r="Q11" i="26"/>
  <c r="P11" i="26"/>
  <c r="O11" i="26"/>
  <c r="N11" i="26"/>
  <c r="M11" i="26"/>
  <c r="I11" i="26"/>
  <c r="R10" i="26"/>
  <c r="Q10" i="26"/>
  <c r="P10" i="26"/>
  <c r="O10" i="26"/>
  <c r="N10" i="26"/>
  <c r="M10" i="26"/>
  <c r="I10" i="26"/>
  <c r="R9" i="26"/>
  <c r="Q9" i="26"/>
  <c r="P9" i="26"/>
  <c r="O9" i="26"/>
  <c r="N9" i="26"/>
  <c r="M9" i="26"/>
  <c r="I9" i="26"/>
  <c r="R8" i="26"/>
  <c r="Q8" i="26"/>
  <c r="P8" i="26"/>
  <c r="O8" i="26"/>
  <c r="S8" i="26" s="1"/>
  <c r="N8" i="26"/>
  <c r="M8" i="26"/>
  <c r="I8" i="26"/>
  <c r="R7" i="26"/>
  <c r="Q7" i="26"/>
  <c r="P7" i="26"/>
  <c r="O7" i="26"/>
  <c r="N7" i="26"/>
  <c r="M7" i="26"/>
  <c r="I7" i="26"/>
  <c r="R6" i="26"/>
  <c r="Q6" i="26"/>
  <c r="P6" i="26"/>
  <c r="O6" i="26"/>
  <c r="N6" i="26"/>
  <c r="M6" i="26"/>
  <c r="I6" i="26"/>
  <c r="R5" i="26"/>
  <c r="Q5" i="26"/>
  <c r="P5" i="26"/>
  <c r="O5" i="26"/>
  <c r="N5" i="26"/>
  <c r="M5" i="26"/>
  <c r="I5" i="26"/>
  <c r="R34" i="25"/>
  <c r="Q34" i="25"/>
  <c r="P34" i="25"/>
  <c r="O34" i="25"/>
  <c r="N34" i="25"/>
  <c r="M34" i="25"/>
  <c r="I34" i="25"/>
  <c r="R33" i="25"/>
  <c r="Q33" i="25"/>
  <c r="P33" i="25"/>
  <c r="O33" i="25"/>
  <c r="N33" i="25"/>
  <c r="M33" i="25"/>
  <c r="I33" i="25"/>
  <c r="R32" i="25"/>
  <c r="Q32" i="25"/>
  <c r="P32" i="25"/>
  <c r="O32" i="25"/>
  <c r="N32" i="25"/>
  <c r="M32" i="25"/>
  <c r="I32" i="25"/>
  <c r="R31" i="25"/>
  <c r="Q31" i="25"/>
  <c r="P31" i="25"/>
  <c r="O31" i="25"/>
  <c r="N31" i="25"/>
  <c r="M31" i="25"/>
  <c r="I31" i="25"/>
  <c r="R30" i="25"/>
  <c r="Q30" i="25"/>
  <c r="O30" i="25"/>
  <c r="N30" i="25"/>
  <c r="M30" i="25"/>
  <c r="I30" i="25"/>
  <c r="R29" i="25"/>
  <c r="Q29" i="25"/>
  <c r="P29" i="25"/>
  <c r="O29" i="25"/>
  <c r="N29" i="25"/>
  <c r="M29" i="25"/>
  <c r="I29" i="25"/>
  <c r="R28" i="25"/>
  <c r="Q28" i="25"/>
  <c r="P28" i="25"/>
  <c r="O28" i="25"/>
  <c r="N28" i="25"/>
  <c r="M28" i="25"/>
  <c r="I28" i="25"/>
  <c r="R27" i="25"/>
  <c r="Q27" i="25"/>
  <c r="P27" i="25"/>
  <c r="O27" i="25"/>
  <c r="N27" i="25"/>
  <c r="M27" i="25"/>
  <c r="I27" i="25"/>
  <c r="R26" i="25"/>
  <c r="Q26" i="25"/>
  <c r="P26" i="25"/>
  <c r="N26" i="25"/>
  <c r="M26" i="25"/>
  <c r="I26" i="25"/>
  <c r="R25" i="25"/>
  <c r="Q25" i="25"/>
  <c r="P25" i="25"/>
  <c r="O25" i="25"/>
  <c r="N25" i="25"/>
  <c r="M25" i="25"/>
  <c r="I25" i="25"/>
  <c r="R24" i="25"/>
  <c r="Q24" i="25"/>
  <c r="P24" i="25"/>
  <c r="O24" i="25"/>
  <c r="N24" i="25"/>
  <c r="M24" i="25"/>
  <c r="I24" i="25"/>
  <c r="R23" i="25"/>
  <c r="Q23" i="25"/>
  <c r="P23" i="25"/>
  <c r="N23" i="25"/>
  <c r="M23" i="25"/>
  <c r="I23" i="25"/>
  <c r="R22" i="25"/>
  <c r="Q22" i="25"/>
  <c r="P22" i="25"/>
  <c r="O22" i="25"/>
  <c r="N22" i="25"/>
  <c r="M22" i="25"/>
  <c r="I22" i="25"/>
  <c r="R21" i="25"/>
  <c r="Q21" i="25"/>
  <c r="P21" i="25"/>
  <c r="O21" i="25"/>
  <c r="N21" i="25"/>
  <c r="M21" i="25"/>
  <c r="I21" i="25"/>
  <c r="R20" i="25"/>
  <c r="Q20" i="25"/>
  <c r="P20" i="25"/>
  <c r="O20" i="25"/>
  <c r="N20" i="25"/>
  <c r="M20" i="25"/>
  <c r="I20" i="25"/>
  <c r="R19" i="25"/>
  <c r="Q19" i="25"/>
  <c r="P19" i="25"/>
  <c r="O19" i="25"/>
  <c r="N19" i="25"/>
  <c r="M19" i="25"/>
  <c r="I19" i="25"/>
  <c r="R18" i="25"/>
  <c r="Q18" i="25"/>
  <c r="P18" i="25"/>
  <c r="O18" i="25"/>
  <c r="N18" i="25"/>
  <c r="M18" i="25"/>
  <c r="I18" i="25"/>
  <c r="R17" i="25"/>
  <c r="Q17" i="25"/>
  <c r="P17" i="25"/>
  <c r="O17" i="25"/>
  <c r="N17" i="25"/>
  <c r="M17" i="25"/>
  <c r="I17" i="25"/>
  <c r="R16" i="25"/>
  <c r="Q16" i="25"/>
  <c r="P16" i="25"/>
  <c r="O16" i="25"/>
  <c r="N16" i="25"/>
  <c r="M16" i="25"/>
  <c r="I16" i="25"/>
  <c r="R15" i="25"/>
  <c r="Q15" i="25"/>
  <c r="P15" i="25"/>
  <c r="O15" i="25"/>
  <c r="M15" i="25"/>
  <c r="I15" i="25"/>
  <c r="R14" i="25"/>
  <c r="Q14" i="25"/>
  <c r="P14" i="25"/>
  <c r="O14" i="25"/>
  <c r="M14" i="25"/>
  <c r="I14" i="25"/>
  <c r="R13" i="25"/>
  <c r="Q13" i="25"/>
  <c r="P13" i="25"/>
  <c r="O13" i="25"/>
  <c r="M13" i="25"/>
  <c r="I13" i="25"/>
  <c r="R12" i="25"/>
  <c r="Q12" i="25"/>
  <c r="P12" i="25"/>
  <c r="O12" i="25"/>
  <c r="N12" i="25"/>
  <c r="M12" i="25"/>
  <c r="I12" i="25"/>
  <c r="R11" i="25"/>
  <c r="Q11" i="25"/>
  <c r="P11" i="25"/>
  <c r="O11" i="25"/>
  <c r="M11" i="25"/>
  <c r="I11" i="25"/>
  <c r="R10" i="25"/>
  <c r="Q10" i="25"/>
  <c r="P10" i="25"/>
  <c r="O10" i="25"/>
  <c r="N10" i="25"/>
  <c r="I10" i="25"/>
  <c r="R9" i="25"/>
  <c r="Q9" i="25"/>
  <c r="P9" i="25"/>
  <c r="O9" i="25"/>
  <c r="N9" i="25"/>
  <c r="M9" i="25"/>
  <c r="I9" i="25"/>
  <c r="R8" i="25"/>
  <c r="Q8" i="25"/>
  <c r="P8" i="25"/>
  <c r="O8" i="25"/>
  <c r="N8" i="25"/>
  <c r="M8" i="25"/>
  <c r="I8" i="25"/>
  <c r="R7" i="25"/>
  <c r="Q7" i="25"/>
  <c r="P7" i="25"/>
  <c r="O7" i="25"/>
  <c r="N7" i="25"/>
  <c r="M7" i="25"/>
  <c r="I7" i="25"/>
  <c r="R6" i="25"/>
  <c r="Q6" i="25"/>
  <c r="P6" i="25"/>
  <c r="O6" i="25"/>
  <c r="N6" i="25"/>
  <c r="M6" i="25"/>
  <c r="I6" i="25"/>
  <c r="R5" i="25"/>
  <c r="Q5" i="25"/>
  <c r="P5" i="25"/>
  <c r="O5" i="25"/>
  <c r="N5" i="25"/>
  <c r="I5" i="25"/>
  <c r="R34" i="24"/>
  <c r="Q34" i="24"/>
  <c r="P34" i="24"/>
  <c r="O34" i="24"/>
  <c r="N34" i="24"/>
  <c r="M34" i="24"/>
  <c r="I34" i="24"/>
  <c r="R33" i="24"/>
  <c r="Q33" i="24"/>
  <c r="P33" i="24"/>
  <c r="O33" i="24"/>
  <c r="N33" i="24"/>
  <c r="M33" i="24"/>
  <c r="I33" i="24"/>
  <c r="R32" i="24"/>
  <c r="Q32" i="24"/>
  <c r="P32" i="24"/>
  <c r="O32" i="24"/>
  <c r="N32" i="24"/>
  <c r="M32" i="24"/>
  <c r="I32" i="24"/>
  <c r="R31" i="24"/>
  <c r="Q31" i="24"/>
  <c r="P31" i="24"/>
  <c r="O31" i="24"/>
  <c r="N31" i="24"/>
  <c r="M31" i="24"/>
  <c r="I31" i="24"/>
  <c r="R30" i="24"/>
  <c r="Q30" i="24"/>
  <c r="P30" i="24"/>
  <c r="O30" i="24"/>
  <c r="N30" i="24"/>
  <c r="M30" i="24"/>
  <c r="I30" i="24"/>
  <c r="R29" i="24"/>
  <c r="Q29" i="24"/>
  <c r="P29" i="24"/>
  <c r="O29" i="24"/>
  <c r="N29" i="24"/>
  <c r="M29" i="24"/>
  <c r="I29" i="24"/>
  <c r="R28" i="24"/>
  <c r="Q28" i="24"/>
  <c r="P28" i="24"/>
  <c r="O28" i="24"/>
  <c r="N28" i="24"/>
  <c r="M28" i="24"/>
  <c r="I28" i="24"/>
  <c r="R27" i="24"/>
  <c r="Q27" i="24"/>
  <c r="P27" i="24"/>
  <c r="O27" i="24"/>
  <c r="N27" i="24"/>
  <c r="M27" i="24"/>
  <c r="I27" i="24"/>
  <c r="R26" i="24"/>
  <c r="Q26" i="24"/>
  <c r="P26" i="24"/>
  <c r="O26" i="24"/>
  <c r="N26" i="24"/>
  <c r="M26" i="24"/>
  <c r="I26" i="24"/>
  <c r="R25" i="24"/>
  <c r="Q25" i="24"/>
  <c r="P25" i="24"/>
  <c r="O25" i="24"/>
  <c r="N25" i="24"/>
  <c r="M25" i="24"/>
  <c r="I25" i="24"/>
  <c r="R24" i="24"/>
  <c r="Q24" i="24"/>
  <c r="P24" i="24"/>
  <c r="O24" i="24"/>
  <c r="N24" i="24"/>
  <c r="M24" i="24"/>
  <c r="I24" i="24"/>
  <c r="R23" i="24"/>
  <c r="Q23" i="24"/>
  <c r="P23" i="24"/>
  <c r="O23" i="24"/>
  <c r="N23" i="24"/>
  <c r="M23" i="24"/>
  <c r="I23" i="24"/>
  <c r="R22" i="24"/>
  <c r="Q22" i="24"/>
  <c r="P22" i="24"/>
  <c r="O22" i="24"/>
  <c r="N22" i="24"/>
  <c r="M22" i="24"/>
  <c r="I22" i="24"/>
  <c r="R21" i="24"/>
  <c r="Q21" i="24"/>
  <c r="P21" i="24"/>
  <c r="O21" i="24"/>
  <c r="N21" i="24"/>
  <c r="M21" i="24"/>
  <c r="I21" i="24"/>
  <c r="R20" i="24"/>
  <c r="Q20" i="24"/>
  <c r="P20" i="24"/>
  <c r="O20" i="24"/>
  <c r="N20" i="24"/>
  <c r="M20" i="24"/>
  <c r="I20" i="24"/>
  <c r="R19" i="24"/>
  <c r="Q19" i="24"/>
  <c r="P19" i="24"/>
  <c r="O19" i="24"/>
  <c r="N19" i="24"/>
  <c r="M19" i="24"/>
  <c r="I19" i="24"/>
  <c r="R18" i="24"/>
  <c r="Q18" i="24"/>
  <c r="P18" i="24"/>
  <c r="O18" i="24"/>
  <c r="N18" i="24"/>
  <c r="M18" i="24"/>
  <c r="I18" i="24"/>
  <c r="R17" i="24"/>
  <c r="Q17" i="24"/>
  <c r="P17" i="24"/>
  <c r="O17" i="24"/>
  <c r="N17" i="24"/>
  <c r="M17" i="24"/>
  <c r="I17" i="24"/>
  <c r="R16" i="24"/>
  <c r="Q16" i="24"/>
  <c r="P16" i="24"/>
  <c r="O16" i="24"/>
  <c r="N16" i="24"/>
  <c r="M16" i="24"/>
  <c r="I16" i="24"/>
  <c r="R15" i="24"/>
  <c r="Q15" i="24"/>
  <c r="P15" i="24"/>
  <c r="O15" i="24"/>
  <c r="N15" i="24"/>
  <c r="M15" i="24"/>
  <c r="I15" i="24"/>
  <c r="R14" i="24"/>
  <c r="Q14" i="24"/>
  <c r="P14" i="24"/>
  <c r="O14" i="24"/>
  <c r="N14" i="24"/>
  <c r="M14" i="24"/>
  <c r="I14" i="24"/>
  <c r="R13" i="24"/>
  <c r="Q13" i="24"/>
  <c r="P13" i="24"/>
  <c r="O13" i="24"/>
  <c r="N13" i="24"/>
  <c r="M13" i="24"/>
  <c r="I13" i="24"/>
  <c r="R12" i="24"/>
  <c r="Q12" i="24"/>
  <c r="P12" i="24"/>
  <c r="O12" i="24"/>
  <c r="N12" i="24"/>
  <c r="M12" i="24"/>
  <c r="I12" i="24"/>
  <c r="R11" i="24"/>
  <c r="Q11" i="24"/>
  <c r="P11" i="24"/>
  <c r="O11" i="24"/>
  <c r="N11" i="24"/>
  <c r="M11" i="24"/>
  <c r="I11" i="24"/>
  <c r="R10" i="24"/>
  <c r="Q10" i="24"/>
  <c r="P10" i="24"/>
  <c r="O10" i="24"/>
  <c r="N10" i="24"/>
  <c r="M10" i="24"/>
  <c r="I10" i="24"/>
  <c r="R9" i="24"/>
  <c r="Q9" i="24"/>
  <c r="P9" i="24"/>
  <c r="O9" i="24"/>
  <c r="N9" i="24"/>
  <c r="M9" i="24"/>
  <c r="I9" i="24"/>
  <c r="R8" i="24"/>
  <c r="Q8" i="24"/>
  <c r="P8" i="24"/>
  <c r="O8" i="24"/>
  <c r="N8" i="24"/>
  <c r="M8" i="24"/>
  <c r="I8" i="24"/>
  <c r="R7" i="24"/>
  <c r="Q7" i="24"/>
  <c r="P7" i="24"/>
  <c r="O7" i="24"/>
  <c r="N7" i="24"/>
  <c r="M7" i="24"/>
  <c r="I7" i="24"/>
  <c r="R6" i="24"/>
  <c r="Q6" i="24"/>
  <c r="P6" i="24"/>
  <c r="O6" i="24"/>
  <c r="N6" i="24"/>
  <c r="M6" i="24"/>
  <c r="I6" i="24"/>
  <c r="R5" i="24"/>
  <c r="Q5" i="24"/>
  <c r="P5" i="24"/>
  <c r="O5" i="24"/>
  <c r="N5" i="24"/>
  <c r="M5" i="24"/>
  <c r="I5" i="24"/>
  <c r="S27" i="27" l="1"/>
  <c r="I36" i="26"/>
  <c r="P35" i="26"/>
  <c r="H43" i="26" s="1"/>
  <c r="S23" i="27"/>
  <c r="S7" i="25"/>
  <c r="N35" i="25"/>
  <c r="S22" i="25"/>
  <c r="R35" i="26"/>
  <c r="H41" i="26" s="1"/>
  <c r="S28" i="26"/>
  <c r="Q35" i="26"/>
  <c r="H42" i="26" s="1"/>
  <c r="N36" i="26"/>
  <c r="N35" i="26"/>
  <c r="H45" i="26" s="1"/>
  <c r="R36" i="26"/>
  <c r="S32" i="26"/>
  <c r="S25" i="25"/>
  <c r="M36" i="26"/>
  <c r="S19" i="26"/>
  <c r="S9" i="25"/>
  <c r="S12" i="25"/>
  <c r="S24" i="25"/>
  <c r="S6" i="26"/>
  <c r="S10" i="26"/>
  <c r="S14" i="26"/>
  <c r="S18" i="26"/>
  <c r="S22" i="26"/>
  <c r="S26" i="26"/>
  <c r="S30" i="26"/>
  <c r="S34" i="26"/>
  <c r="S9" i="27"/>
  <c r="S13" i="27"/>
  <c r="S25" i="27"/>
  <c r="S8" i="25"/>
  <c r="S19" i="25"/>
  <c r="S23" i="25"/>
  <c r="S27" i="25"/>
  <c r="O35" i="26"/>
  <c r="H44" i="26" s="1"/>
  <c r="S9" i="26"/>
  <c r="S13" i="26"/>
  <c r="S17" i="26"/>
  <c r="S21" i="26"/>
  <c r="S25" i="26"/>
  <c r="S29" i="26"/>
  <c r="S33" i="26"/>
  <c r="S8" i="27"/>
  <c r="S16" i="27"/>
  <c r="I35" i="26"/>
  <c r="I36" i="24"/>
  <c r="Q36" i="26"/>
  <c r="S7" i="26"/>
  <c r="S11" i="26"/>
  <c r="S15" i="26"/>
  <c r="S27" i="26"/>
  <c r="S31" i="26"/>
  <c r="S6" i="27"/>
  <c r="S22" i="27"/>
  <c r="P35" i="24"/>
  <c r="H43" i="24" s="1"/>
  <c r="S23" i="26"/>
  <c r="N36" i="27"/>
  <c r="M35" i="26"/>
  <c r="S21" i="27"/>
  <c r="S31" i="27"/>
  <c r="S14" i="27"/>
  <c r="S32" i="27"/>
  <c r="S24" i="27"/>
  <c r="S15" i="27"/>
  <c r="S17" i="25"/>
  <c r="I35" i="24"/>
  <c r="S29" i="27"/>
  <c r="S7" i="27"/>
  <c r="S28" i="27"/>
  <c r="S10" i="27"/>
  <c r="S18" i="27"/>
  <c r="S30" i="27"/>
  <c r="S17" i="27"/>
  <c r="S12" i="27"/>
  <c r="S26" i="27"/>
  <c r="N35" i="27"/>
  <c r="R35" i="27"/>
  <c r="H41" i="27" s="1"/>
  <c r="S34" i="27"/>
  <c r="I35" i="27"/>
  <c r="P35" i="27"/>
  <c r="S33" i="27"/>
  <c r="S20" i="27"/>
  <c r="M36" i="27"/>
  <c r="Q36" i="27"/>
  <c r="S11" i="25"/>
  <c r="R36" i="27"/>
  <c r="M35" i="27"/>
  <c r="I36" i="27"/>
  <c r="S5" i="27"/>
  <c r="Q35" i="27"/>
  <c r="S5" i="25"/>
  <c r="S30" i="25"/>
  <c r="S14" i="25"/>
  <c r="S29" i="25"/>
  <c r="S20" i="25"/>
  <c r="S34" i="25"/>
  <c r="S13" i="25"/>
  <c r="S32" i="25"/>
  <c r="S16" i="25"/>
  <c r="S15" i="25"/>
  <c r="S18" i="25"/>
  <c r="S21" i="25"/>
  <c r="S33" i="25"/>
  <c r="S31" i="25"/>
  <c r="Q35" i="25"/>
  <c r="S28" i="25"/>
  <c r="N36" i="25"/>
  <c r="R36" i="25"/>
  <c r="S26" i="25"/>
  <c r="S10" i="25"/>
  <c r="I36" i="25"/>
  <c r="P35" i="25"/>
  <c r="Q36" i="25"/>
  <c r="M36" i="25"/>
  <c r="H45" i="25"/>
  <c r="R35" i="25"/>
  <c r="H41" i="25" s="1"/>
  <c r="S6" i="25"/>
  <c r="I35" i="25"/>
  <c r="M35" i="25"/>
  <c r="O36" i="27"/>
  <c r="O35" i="27"/>
  <c r="P36" i="27"/>
  <c r="S5" i="26"/>
  <c r="O36" i="26"/>
  <c r="P36" i="26"/>
  <c r="O36" i="25"/>
  <c r="O35" i="25"/>
  <c r="P36" i="25"/>
  <c r="R36" i="24"/>
  <c r="N35" i="24"/>
  <c r="H45" i="24" s="1"/>
  <c r="O36" i="24"/>
  <c r="R35" i="24"/>
  <c r="H41" i="24" s="1"/>
  <c r="S9" i="24"/>
  <c r="S13" i="24"/>
  <c r="S17" i="24"/>
  <c r="S21" i="24"/>
  <c r="S25" i="24"/>
  <c r="S29" i="24"/>
  <c r="S33" i="24"/>
  <c r="M35" i="24"/>
  <c r="N36" i="24"/>
  <c r="S16" i="24"/>
  <c r="S24" i="24"/>
  <c r="S8" i="24"/>
  <c r="M36" i="24"/>
  <c r="Q36" i="24"/>
  <c r="S7" i="24"/>
  <c r="S11" i="24"/>
  <c r="S15" i="24"/>
  <c r="S19" i="24"/>
  <c r="S23" i="24"/>
  <c r="S27" i="24"/>
  <c r="S31" i="24"/>
  <c r="S12" i="24"/>
  <c r="S20" i="24"/>
  <c r="S28" i="24"/>
  <c r="S32" i="24"/>
  <c r="S6" i="24"/>
  <c r="S10" i="24"/>
  <c r="S14" i="24"/>
  <c r="S18" i="24"/>
  <c r="S22" i="24"/>
  <c r="S26" i="24"/>
  <c r="S30" i="24"/>
  <c r="S34" i="24"/>
  <c r="Q35" i="24"/>
  <c r="H42" i="24" s="1"/>
  <c r="S5" i="24"/>
  <c r="O35" i="24"/>
  <c r="H44" i="24" s="1"/>
  <c r="P36" i="24"/>
  <c r="C45" i="27" l="1"/>
  <c r="C45" i="24"/>
  <c r="H44" i="25"/>
  <c r="H42" i="25"/>
  <c r="H43" i="25"/>
  <c r="C45" i="25"/>
  <c r="H46" i="25"/>
  <c r="L44" i="27"/>
  <c r="H44" i="27"/>
  <c r="L46" i="27"/>
  <c r="L42" i="27"/>
  <c r="H43" i="27"/>
  <c r="H46" i="24"/>
  <c r="L43" i="27"/>
  <c r="H45" i="27"/>
  <c r="L41" i="27"/>
  <c r="N41" i="27" s="1"/>
  <c r="H46" i="27"/>
  <c r="L45" i="27"/>
  <c r="H42" i="27"/>
  <c r="H46" i="26"/>
  <c r="C45" i="26"/>
  <c r="S35" i="27"/>
  <c r="S36" i="27"/>
  <c r="S35" i="25"/>
  <c r="S36" i="25"/>
  <c r="S35" i="26"/>
  <c r="S36" i="26"/>
  <c r="S35" i="24"/>
  <c r="S36" i="24"/>
  <c r="O42" i="27" l="1"/>
  <c r="N42" i="27"/>
  <c r="C9" i="20"/>
  <c r="B42" i="22"/>
  <c r="B41" i="22"/>
  <c r="B40" i="22"/>
  <c r="B39" i="22"/>
  <c r="B37" i="6"/>
  <c r="B38" i="6"/>
  <c r="B39" i="6"/>
  <c r="B40" i="6"/>
  <c r="B41" i="6"/>
  <c r="B42" i="6"/>
  <c r="C18" i="22"/>
  <c r="C17" i="22"/>
  <c r="C19" i="22" s="1"/>
  <c r="H7" i="22"/>
  <c r="C39" i="22" s="1"/>
  <c r="G10" i="22"/>
  <c r="C11" i="22"/>
  <c r="C20" i="22" l="1"/>
  <c r="H18" i="22"/>
  <c r="G18" i="22"/>
  <c r="G17" i="22"/>
  <c r="H17" i="22"/>
  <c r="F11" i="22"/>
  <c r="G7" i="22"/>
  <c r="I8" i="22"/>
  <c r="I9" i="22"/>
  <c r="H8" i="22"/>
  <c r="C40" i="22" s="1"/>
  <c r="E11" i="22"/>
  <c r="D11" i="22"/>
  <c r="I7" i="22"/>
  <c r="H10" i="22"/>
  <c r="C37" i="22" s="1"/>
  <c r="I6" i="22"/>
  <c r="H9" i="22"/>
  <c r="C38" i="22" s="1"/>
  <c r="I10" i="22"/>
  <c r="G6" i="22"/>
  <c r="G9" i="22"/>
  <c r="H5" i="22"/>
  <c r="C42" i="22" s="1"/>
  <c r="G8" i="22"/>
  <c r="I5" i="22"/>
  <c r="C41" i="22" l="1"/>
  <c r="G11" i="22"/>
  <c r="C23" i="22" s="1"/>
  <c r="C25" i="22" l="1"/>
  <c r="D17" i="22" s="1"/>
  <c r="E17" i="22" s="1"/>
  <c r="C24" i="22"/>
  <c r="C26" i="22"/>
  <c r="D18" i="22" s="1"/>
  <c r="E18" i="22" s="1"/>
  <c r="C27" i="22" l="1"/>
  <c r="D19" i="22" s="1"/>
  <c r="E19" i="22" s="1"/>
  <c r="D20" i="22"/>
  <c r="F6" i="20"/>
  <c r="F7" i="20"/>
  <c r="F8" i="20"/>
  <c r="F9" i="20"/>
  <c r="F10" i="20"/>
  <c r="F5" i="20"/>
  <c r="C19" i="20"/>
  <c r="C18" i="20"/>
  <c r="C17" i="20"/>
  <c r="D6" i="20"/>
  <c r="E6" i="20"/>
  <c r="C7" i="20"/>
  <c r="D7" i="20"/>
  <c r="E7" i="20"/>
  <c r="C8" i="20"/>
  <c r="D8" i="20"/>
  <c r="E8" i="20"/>
  <c r="D9" i="20"/>
  <c r="E9" i="20"/>
  <c r="C10" i="20"/>
  <c r="D10" i="20"/>
  <c r="E10" i="20"/>
  <c r="D5" i="20"/>
  <c r="E5" i="20"/>
  <c r="C5" i="20"/>
  <c r="B42" i="7"/>
  <c r="B41" i="7"/>
  <c r="B40" i="7"/>
  <c r="B39" i="7"/>
  <c r="B38" i="7"/>
  <c r="B37" i="7"/>
  <c r="B42" i="13"/>
  <c r="B41" i="13"/>
  <c r="B37" i="13"/>
  <c r="B40" i="13"/>
  <c r="B39" i="13"/>
  <c r="B38" i="13"/>
  <c r="B42" i="12"/>
  <c r="B41" i="12"/>
  <c r="B40" i="12"/>
  <c r="B39" i="12"/>
  <c r="B38" i="12"/>
  <c r="B37" i="12"/>
  <c r="H8" i="12"/>
  <c r="C40" i="12" s="1"/>
  <c r="H8" i="8"/>
  <c r="I6" i="7"/>
  <c r="I7" i="7"/>
  <c r="I8" i="7"/>
  <c r="I9" i="7"/>
  <c r="I10" i="7"/>
  <c r="I5" i="7"/>
  <c r="I6" i="8"/>
  <c r="I7" i="8"/>
  <c r="I8" i="8"/>
  <c r="I9" i="8"/>
  <c r="I10" i="8"/>
  <c r="I5" i="8"/>
  <c r="I6" i="12"/>
  <c r="I7" i="12"/>
  <c r="I8" i="12"/>
  <c r="I9" i="12"/>
  <c r="I10" i="12"/>
  <c r="I5" i="12"/>
  <c r="I6" i="13"/>
  <c r="I7" i="13"/>
  <c r="I8" i="13"/>
  <c r="I9" i="13"/>
  <c r="I10" i="13"/>
  <c r="I5" i="13"/>
  <c r="I6" i="6"/>
  <c r="I7" i="6"/>
  <c r="I8" i="6"/>
  <c r="I9" i="6"/>
  <c r="I10" i="6"/>
  <c r="I5" i="6"/>
  <c r="C20" i="20" l="1"/>
  <c r="H18" i="20"/>
  <c r="H8" i="20"/>
  <c r="F17" i="22"/>
  <c r="I17" i="22" s="1"/>
  <c r="C31" i="22"/>
  <c r="C33" i="22" s="1"/>
  <c r="F18" i="22"/>
  <c r="I18" i="22" s="1"/>
  <c r="H9" i="20"/>
  <c r="C11" i="20"/>
  <c r="H5" i="20"/>
  <c r="I7" i="20"/>
  <c r="H7" i="20"/>
  <c r="I9" i="20"/>
  <c r="I10" i="20"/>
  <c r="I8" i="20"/>
  <c r="G7" i="20"/>
  <c r="I6" i="20"/>
  <c r="E11" i="20"/>
  <c r="F11" i="20"/>
  <c r="D11" i="20"/>
  <c r="G18" i="20"/>
  <c r="G17" i="20"/>
  <c r="H17" i="20"/>
  <c r="G6" i="20"/>
  <c r="G10" i="20"/>
  <c r="G5" i="20"/>
  <c r="H6" i="20"/>
  <c r="G9" i="20"/>
  <c r="H10" i="20"/>
  <c r="G8" i="20"/>
  <c r="I5" i="20"/>
  <c r="F41" i="22" l="1"/>
  <c r="E41" i="22"/>
  <c r="E37" i="22"/>
  <c r="G11" i="20"/>
  <c r="C23" i="20" s="1"/>
  <c r="C26" i="20" s="1"/>
  <c r="C25" i="20" l="1"/>
  <c r="D17" i="20" s="1"/>
  <c r="E17" i="20" s="1"/>
  <c r="D18" i="20"/>
  <c r="E18" i="20" s="1"/>
  <c r="C24" i="20"/>
  <c r="C27" i="20" l="1"/>
  <c r="D19" i="20" s="1"/>
  <c r="E19" i="20" s="1"/>
  <c r="D20" i="20"/>
  <c r="F18" i="20" l="1"/>
  <c r="I18" i="20" s="1"/>
  <c r="F17" i="20"/>
  <c r="I17" i="20" s="1"/>
  <c r="C18" i="7" l="1"/>
  <c r="C17" i="7"/>
  <c r="C18" i="13"/>
  <c r="C17" i="13"/>
  <c r="C18" i="12"/>
  <c r="C17" i="12"/>
  <c r="G6" i="8"/>
  <c r="G7" i="8"/>
  <c r="G8" i="8"/>
  <c r="G9" i="8"/>
  <c r="G10" i="8"/>
  <c r="C18" i="8"/>
  <c r="C19" i="13" l="1"/>
  <c r="H18" i="13" s="1"/>
  <c r="C19" i="7"/>
  <c r="H18" i="7" s="1"/>
  <c r="C19" i="12"/>
  <c r="H17" i="12" s="1"/>
  <c r="G18" i="7"/>
  <c r="G17" i="7"/>
  <c r="H17" i="7"/>
  <c r="C20" i="7"/>
  <c r="G18" i="13"/>
  <c r="G17" i="13"/>
  <c r="H17" i="13"/>
  <c r="C20" i="13"/>
  <c r="H18" i="12"/>
  <c r="G18" i="12"/>
  <c r="G17" i="12"/>
  <c r="C20" i="12"/>
  <c r="C19" i="8"/>
  <c r="H18" i="8" s="1"/>
  <c r="C17" i="6"/>
  <c r="C18" i="6"/>
  <c r="C20" i="8" l="1"/>
  <c r="H17" i="8"/>
  <c r="G17" i="8"/>
  <c r="G18" i="8"/>
  <c r="F11" i="13" l="1"/>
  <c r="E11" i="13"/>
  <c r="D11" i="13"/>
  <c r="C11" i="13"/>
  <c r="H10" i="13"/>
  <c r="C42" i="13" s="1"/>
  <c r="G10" i="13"/>
  <c r="H9" i="13"/>
  <c r="C41" i="13" s="1"/>
  <c r="G9" i="13"/>
  <c r="H8" i="13"/>
  <c r="C40" i="13" s="1"/>
  <c r="G8" i="13"/>
  <c r="H7" i="13"/>
  <c r="C39" i="13" s="1"/>
  <c r="G7" i="13"/>
  <c r="H6" i="13"/>
  <c r="C37" i="13" s="1"/>
  <c r="G6" i="13"/>
  <c r="H5" i="13"/>
  <c r="C38" i="13" s="1"/>
  <c r="G5" i="13"/>
  <c r="F11" i="12"/>
  <c r="E11" i="12"/>
  <c r="D11" i="12"/>
  <c r="C11" i="12"/>
  <c r="H10" i="12"/>
  <c r="C41" i="12" s="1"/>
  <c r="G10" i="12"/>
  <c r="H9" i="12"/>
  <c r="C42" i="12" s="1"/>
  <c r="G9" i="12"/>
  <c r="G8" i="12"/>
  <c r="H7" i="12"/>
  <c r="C39" i="12" s="1"/>
  <c r="G7" i="12"/>
  <c r="H6" i="12"/>
  <c r="C37" i="12" s="1"/>
  <c r="G6" i="12"/>
  <c r="H5" i="12"/>
  <c r="C38" i="12" s="1"/>
  <c r="G5" i="12"/>
  <c r="G11" i="12" l="1"/>
  <c r="C23" i="12" s="1"/>
  <c r="C26" i="12"/>
  <c r="D18" i="12" s="1"/>
  <c r="E18" i="12" s="1"/>
  <c r="C24" i="12"/>
  <c r="C25" i="12"/>
  <c r="D17" i="12" s="1"/>
  <c r="E17" i="12" s="1"/>
  <c r="G11" i="13"/>
  <c r="C23" i="13" s="1"/>
  <c r="C24" i="13" s="1"/>
  <c r="D20" i="13" s="1"/>
  <c r="C19" i="6"/>
  <c r="G17" i="6" s="1"/>
  <c r="H6" i="7"/>
  <c r="C41" i="7" s="1"/>
  <c r="H7" i="7"/>
  <c r="C40" i="7" s="1"/>
  <c r="H8" i="7"/>
  <c r="C39" i="7" s="1"/>
  <c r="H9" i="7"/>
  <c r="C38" i="7" s="1"/>
  <c r="H10" i="7"/>
  <c r="C37" i="7" s="1"/>
  <c r="H5" i="7"/>
  <c r="C42" i="7" s="1"/>
  <c r="G6" i="7"/>
  <c r="G7" i="7"/>
  <c r="G8" i="7"/>
  <c r="G9" i="7"/>
  <c r="G10" i="7"/>
  <c r="G5" i="7"/>
  <c r="D11" i="7"/>
  <c r="E11" i="7"/>
  <c r="F11" i="7"/>
  <c r="C11" i="7"/>
  <c r="D20" i="12" l="1"/>
  <c r="C27" i="12"/>
  <c r="D19" i="12" s="1"/>
  <c r="E19" i="12" s="1"/>
  <c r="G11" i="7"/>
  <c r="C23" i="7" s="1"/>
  <c r="C24" i="7" s="1"/>
  <c r="C20" i="6"/>
  <c r="C26" i="13"/>
  <c r="D18" i="13" s="1"/>
  <c r="E18" i="13" s="1"/>
  <c r="C25" i="13"/>
  <c r="D17" i="13" s="1"/>
  <c r="E17" i="13" s="1"/>
  <c r="H17" i="6"/>
  <c r="G18" i="6"/>
  <c r="H18" i="6"/>
  <c r="F18" i="12" l="1"/>
  <c r="I18" i="12" s="1"/>
  <c r="C31" i="12"/>
  <c r="C33" i="12" s="1"/>
  <c r="C25" i="7"/>
  <c r="D17" i="7" s="1"/>
  <c r="E17" i="7" s="1"/>
  <c r="F17" i="12"/>
  <c r="I17" i="12" s="1"/>
  <c r="D20" i="7"/>
  <c r="C26" i="7"/>
  <c r="D18" i="7" s="1"/>
  <c r="E18" i="7" s="1"/>
  <c r="C27" i="13"/>
  <c r="C27" i="7" l="1"/>
  <c r="D19" i="7" s="1"/>
  <c r="E19" i="7" s="1"/>
  <c r="E41" i="12"/>
  <c r="E37" i="12"/>
  <c r="F41" i="12"/>
  <c r="F17" i="7"/>
  <c r="I17" i="7" s="1"/>
  <c r="D19" i="13"/>
  <c r="E19" i="13" s="1"/>
  <c r="C31" i="13" s="1"/>
  <c r="C33" i="13" s="1"/>
  <c r="E37" i="13" l="1"/>
  <c r="E41" i="13"/>
  <c r="F41" i="13"/>
  <c r="F18" i="7"/>
  <c r="I18" i="7" s="1"/>
  <c r="C31" i="7"/>
  <c r="C33" i="7" s="1"/>
  <c r="F17" i="13"/>
  <c r="I17" i="13" s="1"/>
  <c r="F18" i="13"/>
  <c r="I18" i="13" s="1"/>
  <c r="F11" i="6"/>
  <c r="D11" i="6"/>
  <c r="E11" i="6"/>
  <c r="C11" i="6"/>
  <c r="H6" i="6"/>
  <c r="C41" i="6" s="1"/>
  <c r="H7" i="6"/>
  <c r="C39" i="6" s="1"/>
  <c r="H8" i="6"/>
  <c r="C40" i="6" s="1"/>
  <c r="H9" i="6"/>
  <c r="C38" i="6" s="1"/>
  <c r="H10" i="6"/>
  <c r="C37" i="6" s="1"/>
  <c r="G6" i="6"/>
  <c r="G7" i="6"/>
  <c r="G8" i="6"/>
  <c r="G9" i="6"/>
  <c r="G10" i="6"/>
  <c r="H5" i="6"/>
  <c r="C42" i="6" s="1"/>
  <c r="G5" i="6"/>
  <c r="F11" i="8"/>
  <c r="D11" i="8"/>
  <c r="E11" i="8"/>
  <c r="C11" i="8"/>
  <c r="H6" i="8"/>
  <c r="H7" i="8"/>
  <c r="H9" i="8"/>
  <c r="H10" i="8"/>
  <c r="H5" i="8"/>
  <c r="G5" i="8"/>
  <c r="E37" i="7" l="1"/>
  <c r="E39" i="7"/>
  <c r="F41" i="7"/>
  <c r="F40" i="7"/>
  <c r="E41" i="7"/>
  <c r="E40" i="7"/>
  <c r="F39" i="7"/>
  <c r="G11" i="6"/>
  <c r="C23" i="6" s="1"/>
  <c r="C24" i="6" s="1"/>
  <c r="G11" i="8"/>
  <c r="C23" i="8" l="1"/>
  <c r="C25" i="6"/>
  <c r="D17" i="6" s="1"/>
  <c r="E17" i="6" s="1"/>
  <c r="C26" i="6"/>
  <c r="D18" i="6" s="1"/>
  <c r="E18" i="6" s="1"/>
  <c r="D20" i="6"/>
  <c r="C25" i="8" l="1"/>
  <c r="D17" i="8" s="1"/>
  <c r="E17" i="8" s="1"/>
  <c r="C26" i="8"/>
  <c r="D18" i="8" s="1"/>
  <c r="E18" i="8" s="1"/>
  <c r="C24" i="8"/>
  <c r="D20" i="8" s="1"/>
  <c r="C27" i="6"/>
  <c r="D19" i="6" s="1"/>
  <c r="E19" i="6" s="1"/>
  <c r="C31" i="6" s="1"/>
  <c r="C33" i="6" s="1"/>
  <c r="F17" i="6" l="1"/>
  <c r="I17" i="6" s="1"/>
  <c r="E37" i="6"/>
  <c r="E41" i="6"/>
  <c r="F41" i="6"/>
  <c r="C27" i="8"/>
  <c r="D19" i="8" s="1"/>
  <c r="E19" i="8" s="1"/>
  <c r="F17" i="8" s="1"/>
  <c r="I17" i="8" s="1"/>
  <c r="F18" i="6"/>
  <c r="I18" i="6" s="1"/>
  <c r="C31" i="8" l="1"/>
  <c r="C33" i="8" s="1"/>
  <c r="F18" i="8"/>
  <c r="I18" i="8" s="1"/>
</calcChain>
</file>

<file path=xl/sharedStrings.xml><?xml version="1.0" encoding="utf-8"?>
<sst xmlns="http://schemas.openxmlformats.org/spreadsheetml/2006/main" count="600" uniqueCount="112">
  <si>
    <t xml:space="preserve">Panelis </t>
  </si>
  <si>
    <t>Warna</t>
  </si>
  <si>
    <t>Aroma</t>
  </si>
  <si>
    <t>Rasa</t>
  </si>
  <si>
    <t>Tekstur</t>
  </si>
  <si>
    <t>Panelis</t>
  </si>
  <si>
    <t xml:space="preserve">R1F1 </t>
  </si>
  <si>
    <t>R2F2</t>
  </si>
  <si>
    <t>R3F3</t>
  </si>
  <si>
    <t>R4F4</t>
  </si>
  <si>
    <t>R5F5</t>
  </si>
  <si>
    <t>R6F6</t>
  </si>
  <si>
    <t xml:space="preserve">Perlakuan </t>
  </si>
  <si>
    <t>Ulangan</t>
  </si>
  <si>
    <t>I</t>
  </si>
  <si>
    <t>II</t>
  </si>
  <si>
    <t>III</t>
  </si>
  <si>
    <t>IV</t>
  </si>
  <si>
    <t>Total</t>
  </si>
  <si>
    <t>Rerata</t>
  </si>
  <si>
    <t xml:space="preserve">Total </t>
  </si>
  <si>
    <t>Rata-rata</t>
  </si>
  <si>
    <t>TOTAL</t>
  </si>
  <si>
    <t>t</t>
  </si>
  <si>
    <t>T</t>
  </si>
  <si>
    <t>X2</t>
  </si>
  <si>
    <t>SK</t>
  </si>
  <si>
    <t>DB</t>
  </si>
  <si>
    <t>JK</t>
  </si>
  <si>
    <t>KT</t>
  </si>
  <si>
    <t>F. Tabel</t>
  </si>
  <si>
    <t>F.Hitung</t>
  </si>
  <si>
    <t>Keterangan</t>
  </si>
  <si>
    <t>Kelompok</t>
  </si>
  <si>
    <t>Perlakuan</t>
  </si>
  <si>
    <t xml:space="preserve">Galat </t>
  </si>
  <si>
    <t>n</t>
  </si>
  <si>
    <t>FK</t>
  </si>
  <si>
    <t>JKT</t>
  </si>
  <si>
    <t>JKK</t>
  </si>
  <si>
    <t>JKP</t>
  </si>
  <si>
    <t>JKG</t>
  </si>
  <si>
    <t xml:space="preserve">UJI LANJUT </t>
  </si>
  <si>
    <t>SD</t>
  </si>
  <si>
    <t>BNJ TABEL</t>
  </si>
  <si>
    <t xml:space="preserve">BNJ HITUNG </t>
  </si>
  <si>
    <t xml:space="preserve">Nilai Absorbansi </t>
  </si>
  <si>
    <t>STDEV</t>
  </si>
  <si>
    <t xml:space="preserve">1. Volume Titrasi </t>
  </si>
  <si>
    <t>2. Persentase kadar Vit C</t>
  </si>
  <si>
    <t xml:space="preserve">Notasi </t>
  </si>
  <si>
    <t>Ket</t>
  </si>
  <si>
    <t>r</t>
  </si>
  <si>
    <t>Mencari Nilai T</t>
  </si>
  <si>
    <t xml:space="preserve">Kesimpulan </t>
  </si>
  <si>
    <t>Kesimpulan</t>
  </si>
  <si>
    <t>Ranking</t>
  </si>
  <si>
    <t>T&lt;X2</t>
  </si>
  <si>
    <t>H0 ditolak</t>
  </si>
  <si>
    <t>Perhitungan +</t>
  </si>
  <si>
    <t>Perhitungan -</t>
  </si>
  <si>
    <t>a</t>
  </si>
  <si>
    <t>b</t>
  </si>
  <si>
    <t>c</t>
  </si>
  <si>
    <t>d</t>
  </si>
  <si>
    <t>ab</t>
  </si>
  <si>
    <t>berbeda nyata</t>
  </si>
  <si>
    <t>berbeda sangat nyata</t>
  </si>
  <si>
    <t>H0 diterima</t>
  </si>
  <si>
    <t>PERHITUNGAN BOBOT SKALA PARAMETER</t>
  </si>
  <si>
    <t>Parameter</t>
  </si>
  <si>
    <t>Vitamin C</t>
  </si>
  <si>
    <t>TPT</t>
  </si>
  <si>
    <t>Warna L*</t>
  </si>
  <si>
    <t>Warna a*</t>
  </si>
  <si>
    <t>Warna b*</t>
  </si>
  <si>
    <t>Gula Reduksi</t>
  </si>
  <si>
    <t>Orlep Warna</t>
  </si>
  <si>
    <t>Orlep Aroma</t>
  </si>
  <si>
    <t>Orlep Rasa</t>
  </si>
  <si>
    <t>Orlep Tekstur</t>
  </si>
  <si>
    <t>Viskositas</t>
  </si>
  <si>
    <t>DATA NILAI PER PARAMETER</t>
  </si>
  <si>
    <t xml:space="preserve">Parameter </t>
  </si>
  <si>
    <t xml:space="preserve">Nilai </t>
  </si>
  <si>
    <t>R1F1</t>
  </si>
  <si>
    <t>Bobot Parameter</t>
  </si>
  <si>
    <t>Bobot Normal</t>
  </si>
  <si>
    <t>Perhitungan Uji Perlakuan Terbaik</t>
  </si>
  <si>
    <t>Nilai Efektif</t>
  </si>
  <si>
    <t>Nilai Normal</t>
  </si>
  <si>
    <t>Terbaik</t>
  </si>
  <si>
    <t>Terjelek</t>
  </si>
  <si>
    <t>Nilai</t>
  </si>
  <si>
    <t>Efektif</t>
  </si>
  <si>
    <t>Nilai Absorbansi Kurva Standart</t>
  </si>
  <si>
    <t>Absorbansi Kurva Standart</t>
  </si>
  <si>
    <t>Blanko</t>
  </si>
  <si>
    <t xml:space="preserve">      </t>
  </si>
  <si>
    <t>Titik Kritis</t>
  </si>
  <si>
    <t xml:space="preserve"> </t>
  </si>
  <si>
    <t>Nilai Total Padatan Terlarut</t>
  </si>
  <si>
    <t xml:space="preserve">Nilai Viskositas </t>
  </si>
  <si>
    <t>Nilai Vitamin C</t>
  </si>
  <si>
    <t>Nilai Warna b*</t>
  </si>
  <si>
    <t>Nilai Warna a*</t>
  </si>
  <si>
    <t>Nilai Warna L*</t>
  </si>
  <si>
    <t>Data Organoleptik Aroma Panelis</t>
  </si>
  <si>
    <t>Data Organoleptik Warna Panelis</t>
  </si>
  <si>
    <t>Data Organoleptik Rasa Panelis</t>
  </si>
  <si>
    <t>Data Organoleptik Tekstur Panelis</t>
  </si>
  <si>
    <t xml:space="preserve">Nilai Gula Reduksi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</si>
</sst>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0"/>
    <numFmt numFmtId="166" formatCode="0.0000000000000"/>
    <numFmt numFmtId="167" formatCode="0.0"/>
    <numFmt numFmtId="168" formatCode="0.0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 Light"/>
      <family val="2"/>
      <scheme val="major"/>
    </font>
    <font>
      <b/>
      <sz val="16"/>
      <color theme="1"/>
      <name val="Times New Roman"/>
      <family val="1"/>
    </font>
    <font>
      <b/>
      <sz val="16"/>
      <name val="Times New Roman"/>
      <family val="1"/>
    </font>
    <font>
      <sz val="11"/>
      <color theme="5"/>
      <name val="Calibri"/>
      <family val="2"/>
      <scheme val="minor"/>
    </font>
    <font>
      <sz val="11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5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0" xfId="0" applyFill="1"/>
    <xf numFmtId="0" fontId="1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2" fontId="0" fillId="0" borderId="1" xfId="0" applyNumberFormat="1" applyFill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0" xfId="0" applyFill="1" applyAlignment="1"/>
    <xf numFmtId="165" fontId="0" fillId="0" borderId="11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166" fontId="0" fillId="0" borderId="1" xfId="0" applyNumberFormat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4" fillId="7" borderId="1" xfId="0" applyNumberFormat="1" applyFont="1" applyFill="1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Border="1"/>
    <xf numFmtId="0" fontId="0" fillId="0" borderId="18" xfId="0" applyBorder="1"/>
    <xf numFmtId="2" fontId="0" fillId="0" borderId="1" xfId="0" applyNumberFormat="1" applyBorder="1"/>
    <xf numFmtId="0" fontId="0" fillId="0" borderId="21" xfId="0" applyBorder="1"/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2" fontId="0" fillId="6" borderId="1" xfId="0" applyNumberFormat="1" applyFill="1" applyBorder="1" applyAlignment="1">
      <alignment horizontal="center" vertical="center"/>
    </xf>
    <xf numFmtId="2" fontId="2" fillId="6" borderId="1" xfId="0" applyNumberFormat="1" applyFont="1" applyFill="1" applyBorder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0" fontId="0" fillId="0" borderId="0" xfId="0" applyFill="1" applyBorder="1"/>
    <xf numFmtId="2" fontId="0" fillId="0" borderId="0" xfId="0" applyNumberFormat="1" applyFill="1" applyBorder="1"/>
    <xf numFmtId="0" fontId="0" fillId="0" borderId="0" xfId="0" applyFill="1" applyBorder="1" applyAlignment="1">
      <alignment vertical="center"/>
    </xf>
    <xf numFmtId="2" fontId="0" fillId="0" borderId="4" xfId="0" applyNumberFormat="1" applyBorder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0" fontId="0" fillId="0" borderId="19" xfId="0" applyFill="1" applyBorder="1" applyAlignment="1">
      <alignment vertical="center"/>
    </xf>
    <xf numFmtId="2" fontId="0" fillId="0" borderId="19" xfId="0" applyNumberFormat="1" applyFill="1" applyBorder="1"/>
    <xf numFmtId="0" fontId="8" fillId="0" borderId="0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19" xfId="0" applyFill="1" applyBorder="1" applyAlignment="1"/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11" xfId="0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2" fontId="0" fillId="0" borderId="21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2" fontId="0" fillId="0" borderId="19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7" fontId="0" fillId="0" borderId="0" xfId="0" applyNumberFormat="1" applyBorder="1"/>
    <xf numFmtId="167" fontId="0" fillId="0" borderId="0" xfId="0" applyNumberFormat="1" applyFill="1" applyBorder="1"/>
    <xf numFmtId="0" fontId="0" fillId="9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4" borderId="2" xfId="0" applyFill="1" applyBorder="1" applyAlignment="1">
      <alignment horizontal="center"/>
    </xf>
    <xf numFmtId="2" fontId="0" fillId="4" borderId="2" xfId="0" applyNumberFormat="1" applyFill="1" applyBorder="1" applyAlignment="1">
      <alignment horizontal="center"/>
    </xf>
    <xf numFmtId="0" fontId="0" fillId="0" borderId="19" xfId="0" applyFill="1" applyBorder="1" applyAlignment="1">
      <alignment vertical="center" wrapText="1"/>
    </xf>
    <xf numFmtId="167" fontId="0" fillId="0" borderId="19" xfId="0" applyNumberFormat="1" applyFill="1" applyBorder="1"/>
    <xf numFmtId="0" fontId="0" fillId="0" borderId="22" xfId="0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66" fontId="0" fillId="0" borderId="0" xfId="0" applyNumberForma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4" fillId="7" borderId="1" xfId="0" applyNumberFormat="1" applyFont="1" applyFill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8" fontId="0" fillId="0" borderId="1" xfId="0" applyNumberFormat="1" applyBorder="1"/>
    <xf numFmtId="0" fontId="1" fillId="0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1" xfId="0" applyNumberFormat="1" applyFill="1" applyBorder="1"/>
    <xf numFmtId="2" fontId="0" fillId="7" borderId="1" xfId="0" applyNumberFormat="1" applyFill="1" applyBorder="1"/>
    <xf numFmtId="2" fontId="0" fillId="11" borderId="1" xfId="0" applyNumberFormat="1" applyFill="1" applyBorder="1"/>
    <xf numFmtId="0" fontId="5" fillId="11" borderId="1" xfId="0" applyFont="1" applyFill="1" applyBorder="1" applyAlignment="1">
      <alignment horizontal="center"/>
    </xf>
    <xf numFmtId="167" fontId="2" fillId="0" borderId="1" xfId="0" applyNumberFormat="1" applyFont="1" applyBorder="1" applyAlignment="1">
      <alignment horizontal="center"/>
    </xf>
    <xf numFmtId="167" fontId="2" fillId="0" borderId="5" xfId="0" applyNumberFormat="1" applyFont="1" applyBorder="1" applyAlignment="1">
      <alignment horizontal="center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0" fontId="11" fillId="0" borderId="0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2" fontId="0" fillId="9" borderId="2" xfId="0" applyNumberForma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2" fontId="0" fillId="9" borderId="1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7" fillId="8" borderId="8" xfId="0" applyFont="1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9" borderId="0" xfId="0" applyFill="1" applyAlignment="1">
      <alignment horizontal="center" vertical="center"/>
    </xf>
    <xf numFmtId="0" fontId="0" fillId="9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7" fillId="8" borderId="8" xfId="0" applyFont="1" applyFill="1" applyBorder="1" applyAlignment="1">
      <alignment horizontal="center" vertical="center"/>
    </xf>
    <xf numFmtId="0" fontId="16" fillId="8" borderId="8" xfId="0" applyFont="1" applyFill="1" applyBorder="1" applyAlignment="1">
      <alignment horizontal="center"/>
    </xf>
    <xf numFmtId="0" fontId="0" fillId="9" borderId="0" xfId="0" applyFill="1" applyAlignment="1">
      <alignment horizontal="center"/>
    </xf>
    <xf numFmtId="0" fontId="13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" fillId="10" borderId="2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" fillId="10" borderId="4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7" fillId="0" borderId="8" xfId="0" applyFont="1" applyBorder="1" applyAlignment="1">
      <alignment horizontal="center" vertical="center"/>
    </xf>
    <xf numFmtId="0" fontId="2" fillId="7" borderId="2" xfId="0" applyFont="1" applyFill="1" applyBorder="1" applyAlignment="1">
      <alignment horizontal="center"/>
    </xf>
    <xf numFmtId="0" fontId="2" fillId="7" borderId="4" xfId="0" applyFont="1" applyFill="1" applyBorder="1" applyAlignment="1">
      <alignment horizontal="center"/>
    </xf>
    <xf numFmtId="0" fontId="0" fillId="9" borderId="23" xfId="0" applyFill="1" applyBorder="1" applyAlignment="1">
      <alignment horizontal="center"/>
    </xf>
    <xf numFmtId="0" fontId="0" fillId="9" borderId="23" xfId="0" applyFill="1" applyBorder="1" applyAlignment="1">
      <alignment horizontal="center" vertical="top"/>
    </xf>
    <xf numFmtId="0" fontId="0" fillId="9" borderId="6" xfId="0" applyFill="1" applyBorder="1" applyAlignment="1">
      <alignment horizontal="center" vertical="top"/>
    </xf>
    <xf numFmtId="0" fontId="0" fillId="4" borderId="23" xfId="0" applyFill="1" applyBorder="1" applyAlignment="1">
      <alignment horizontal="center"/>
    </xf>
    <xf numFmtId="0" fontId="0" fillId="4" borderId="23" xfId="0" applyFill="1" applyBorder="1" applyAlignment="1">
      <alignment horizontal="center" vertical="top"/>
    </xf>
    <xf numFmtId="0" fontId="0" fillId="4" borderId="6" xfId="0" applyFill="1" applyBorder="1" applyAlignment="1">
      <alignment horizontal="center" vertical="top"/>
    </xf>
    <xf numFmtId="0" fontId="6" fillId="8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8" fillId="8" borderId="0" xfId="0" applyFont="1" applyFill="1" applyBorder="1" applyAlignment="1">
      <alignment horizontal="center"/>
    </xf>
    <xf numFmtId="0" fontId="7" fillId="8" borderId="0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CC"/>
      <color rgb="FFFF99FF"/>
      <color rgb="FFCCFF99"/>
      <color rgb="FFCC99FF"/>
      <color rgb="FFFFFF99"/>
      <color rgb="FFFFCCCC"/>
      <color rgb="FFCCECFF"/>
      <color rgb="FFFFCC99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Kurva</a:t>
            </a:r>
            <a:r>
              <a:rPr lang="en-US" baseline="0"/>
              <a:t> Standart</a:t>
            </a:r>
            <a:endParaRPr lang="id-ID"/>
          </a:p>
        </c:rich>
      </c:tx>
      <c:layout>
        <c:manualLayout>
          <c:xMode val="edge"/>
          <c:yMode val="edge"/>
          <c:x val="0.34665266841644798"/>
          <c:y val="6.0185185185185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7161067366579177"/>
                  <c:y val="3.662037037037037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d-ID"/>
                </a:p>
              </c:txPr>
            </c:trendlineLbl>
          </c:trendline>
          <c:xVal>
            <c:numRef>
              <c:f>[1]Sheet1!$B$15:$B$20</c:f>
              <c:numCache>
                <c:formatCode>General</c:formatCode>
                <c:ptCount val="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</c:numCache>
            </c:numRef>
          </c:xVal>
          <c:yVal>
            <c:numRef>
              <c:f>[1]Sheet1!$C$15:$C$20</c:f>
              <c:numCache>
                <c:formatCode>General</c:formatCode>
                <c:ptCount val="6"/>
                <c:pt idx="0">
                  <c:v>0</c:v>
                </c:pt>
                <c:pt idx="1">
                  <c:v>0.20100000000000001</c:v>
                </c:pt>
                <c:pt idx="2">
                  <c:v>0.219</c:v>
                </c:pt>
                <c:pt idx="3">
                  <c:v>0.379</c:v>
                </c:pt>
                <c:pt idx="4">
                  <c:v>0.47899999999999998</c:v>
                </c:pt>
                <c:pt idx="5">
                  <c:v>0.61099999999999999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CC-40AE-9032-CE8529A109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309272"/>
        <c:axId val="510306648"/>
      </c:scatterChart>
      <c:valAx>
        <c:axId val="510309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10306648"/>
        <c:crosses val="autoZero"/>
        <c:crossBetween val="midCat"/>
      </c:valAx>
      <c:valAx>
        <c:axId val="510306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510309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44303</xdr:colOff>
      <xdr:row>40</xdr:row>
      <xdr:rowOff>177209</xdr:rowOff>
    </xdr:from>
    <xdr:ext cx="1865128" cy="450014"/>
    <xdr:pic>
      <xdr:nvPicPr>
        <xdr:cNvPr id="17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653903" y="7416209"/>
          <a:ext cx="1865128" cy="450014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44303</xdr:colOff>
      <xdr:row>40</xdr:row>
      <xdr:rowOff>177209</xdr:rowOff>
    </xdr:from>
    <xdr:ext cx="1865128" cy="450014"/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653903" y="7797209"/>
          <a:ext cx="1865128" cy="450014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44303</xdr:colOff>
      <xdr:row>40</xdr:row>
      <xdr:rowOff>177209</xdr:rowOff>
    </xdr:from>
    <xdr:ext cx="1865128" cy="450014"/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653903" y="7797209"/>
          <a:ext cx="1865128" cy="450014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44303</xdr:colOff>
      <xdr:row>40</xdr:row>
      <xdr:rowOff>177209</xdr:rowOff>
    </xdr:from>
    <xdr:ext cx="1865128" cy="450014"/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653903" y="7797209"/>
          <a:ext cx="1865128" cy="450014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21567</xdr:colOff>
      <xdr:row>22</xdr:row>
      <xdr:rowOff>32297</xdr:rowOff>
    </xdr:from>
    <xdr:to>
      <xdr:col>16</xdr:col>
      <xdr:colOff>388937</xdr:colOff>
      <xdr:row>32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43961</xdr:colOff>
      <xdr:row>45</xdr:row>
      <xdr:rowOff>29307</xdr:rowOff>
    </xdr:from>
    <xdr:to>
      <xdr:col>20</xdr:col>
      <xdr:colOff>418794</xdr:colOff>
      <xdr:row>47</xdr:row>
      <xdr:rowOff>133216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C6BCE83-053E-F19D-B87E-0D5955557A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63961" y="8638442"/>
          <a:ext cx="5848045" cy="48490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adar%20gula%20glukos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5">
          <cell r="B15">
            <v>0</v>
          </cell>
          <cell r="C15">
            <v>0</v>
          </cell>
        </row>
        <row r="16">
          <cell r="B16">
            <v>0.2</v>
          </cell>
          <cell r="C16">
            <v>0.20100000000000001</v>
          </cell>
        </row>
        <row r="17">
          <cell r="B17">
            <v>0.4</v>
          </cell>
          <cell r="C17">
            <v>0.219</v>
          </cell>
        </row>
        <row r="18">
          <cell r="B18">
            <v>0.6</v>
          </cell>
          <cell r="C18">
            <v>0.379</v>
          </cell>
        </row>
        <row r="19">
          <cell r="B19">
            <v>0.8</v>
          </cell>
          <cell r="C19">
            <v>0.47899999999999998</v>
          </cell>
        </row>
        <row r="20">
          <cell r="B20">
            <v>1</v>
          </cell>
          <cell r="C20">
            <v>0.61099999999999999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210"/>
  <sheetViews>
    <sheetView topLeftCell="A30" zoomScale="75" zoomScaleNormal="75" workbookViewId="0">
      <selection activeCell="K49" sqref="K49"/>
    </sheetView>
  </sheetViews>
  <sheetFormatPr defaultRowHeight="15" x14ac:dyDescent="0.25"/>
  <cols>
    <col min="5" max="5" width="8.140625" customWidth="1"/>
    <col min="6" max="6" width="11.28515625" customWidth="1"/>
    <col min="7" max="7" width="9.140625" customWidth="1"/>
    <col min="8" max="8" width="10.5703125" customWidth="1"/>
    <col min="14" max="14" width="9.28515625" customWidth="1"/>
  </cols>
  <sheetData>
    <row r="2" spans="2:22" ht="18.75" x14ac:dyDescent="0.3">
      <c r="B2" s="175" t="s">
        <v>108</v>
      </c>
      <c r="C2" s="176"/>
      <c r="D2" s="176"/>
      <c r="E2" s="176"/>
      <c r="F2" s="176"/>
      <c r="G2" s="176"/>
      <c r="H2" s="176"/>
      <c r="I2" s="176"/>
      <c r="L2" s="175" t="s">
        <v>56</v>
      </c>
      <c r="M2" s="175"/>
      <c r="N2" s="175"/>
      <c r="O2" s="175"/>
      <c r="P2" s="175"/>
      <c r="Q2" s="175"/>
      <c r="R2" s="175"/>
      <c r="S2" s="175"/>
    </row>
    <row r="3" spans="2:22" x14ac:dyDescent="0.25">
      <c r="B3" s="180" t="s">
        <v>0</v>
      </c>
      <c r="C3" s="180" t="s">
        <v>1</v>
      </c>
      <c r="D3" s="180"/>
      <c r="E3" s="180"/>
      <c r="F3" s="180"/>
      <c r="G3" s="180"/>
      <c r="H3" s="181"/>
      <c r="I3" s="180" t="s">
        <v>18</v>
      </c>
      <c r="J3" s="26"/>
      <c r="K3" s="26"/>
      <c r="L3" s="180" t="s">
        <v>0</v>
      </c>
      <c r="M3" s="181" t="s">
        <v>1</v>
      </c>
      <c r="N3" s="183"/>
      <c r="O3" s="183"/>
      <c r="P3" s="183"/>
      <c r="Q3" s="183"/>
      <c r="R3" s="184"/>
      <c r="S3" s="180" t="s">
        <v>18</v>
      </c>
    </row>
    <row r="4" spans="2:22" x14ac:dyDescent="0.25">
      <c r="B4" s="180"/>
      <c r="C4" s="13">
        <v>115</v>
      </c>
      <c r="D4" s="13">
        <v>175</v>
      </c>
      <c r="E4" s="13">
        <v>212</v>
      </c>
      <c r="F4" s="13">
        <v>424</v>
      </c>
      <c r="G4" s="13">
        <v>601</v>
      </c>
      <c r="H4" s="16">
        <v>909</v>
      </c>
      <c r="I4" s="180"/>
      <c r="J4" s="17"/>
      <c r="K4" s="17"/>
      <c r="L4" s="182"/>
      <c r="M4" s="15">
        <v>115</v>
      </c>
      <c r="N4" s="15">
        <v>175</v>
      </c>
      <c r="O4" s="15">
        <v>212</v>
      </c>
      <c r="P4" s="15">
        <v>424</v>
      </c>
      <c r="Q4" s="15">
        <v>601</v>
      </c>
      <c r="R4" s="15">
        <v>909</v>
      </c>
      <c r="S4" s="185"/>
    </row>
    <row r="5" spans="2:22" x14ac:dyDescent="0.25">
      <c r="B5" s="27">
        <v>1</v>
      </c>
      <c r="C5" s="27">
        <v>5</v>
      </c>
      <c r="D5" s="28">
        <v>2</v>
      </c>
      <c r="E5" s="28">
        <v>4</v>
      </c>
      <c r="F5" s="28">
        <v>2</v>
      </c>
      <c r="G5" s="28">
        <v>2</v>
      </c>
      <c r="H5" s="29">
        <v>1</v>
      </c>
      <c r="I5" s="2">
        <f>SUM(C5:H5)</f>
        <v>16</v>
      </c>
      <c r="J5" s="26"/>
      <c r="K5" s="26"/>
      <c r="L5" s="3">
        <v>1</v>
      </c>
      <c r="M5" s="3">
        <f t="shared" ref="M5:R20" si="0">_xlfn.RANK.AVG(C5,$C5:$H5,1)</f>
        <v>6</v>
      </c>
      <c r="N5" s="2">
        <f t="shared" si="0"/>
        <v>3</v>
      </c>
      <c r="O5" s="2">
        <f t="shared" si="0"/>
        <v>5</v>
      </c>
      <c r="P5" s="2">
        <f t="shared" si="0"/>
        <v>3</v>
      </c>
      <c r="Q5" s="2">
        <f t="shared" si="0"/>
        <v>3</v>
      </c>
      <c r="R5" s="2">
        <f t="shared" si="0"/>
        <v>1</v>
      </c>
      <c r="S5" s="3">
        <f>SUM(M5:R5)</f>
        <v>21</v>
      </c>
      <c r="U5" t="s">
        <v>23</v>
      </c>
      <c r="V5">
        <v>6</v>
      </c>
    </row>
    <row r="6" spans="2:22" x14ac:dyDescent="0.25">
      <c r="B6" s="3">
        <v>2</v>
      </c>
      <c r="C6" s="3">
        <v>4</v>
      </c>
      <c r="D6" s="2">
        <v>4</v>
      </c>
      <c r="E6" s="2">
        <v>4</v>
      </c>
      <c r="F6" s="2">
        <v>4</v>
      </c>
      <c r="G6" s="2">
        <v>2</v>
      </c>
      <c r="H6" s="30">
        <v>2</v>
      </c>
      <c r="I6" s="2">
        <f t="shared" ref="I6:I34" si="1">SUM(C6:H6)</f>
        <v>20</v>
      </c>
      <c r="J6" s="17"/>
      <c r="K6" s="17"/>
      <c r="L6" s="3">
        <v>2</v>
      </c>
      <c r="M6" s="3">
        <f>_xlfn.RANK.AVG(C6,$C6:$H6,1)</f>
        <v>4.5</v>
      </c>
      <c r="N6" s="2">
        <f t="shared" si="0"/>
        <v>4.5</v>
      </c>
      <c r="O6" s="2">
        <f t="shared" si="0"/>
        <v>4.5</v>
      </c>
      <c r="P6" s="2">
        <f t="shared" si="0"/>
        <v>4.5</v>
      </c>
      <c r="Q6" s="2">
        <f t="shared" si="0"/>
        <v>1.5</v>
      </c>
      <c r="R6" s="2">
        <f t="shared" si="0"/>
        <v>1.5</v>
      </c>
      <c r="S6" s="3">
        <f t="shared" ref="S6:S34" si="2">SUM(M6:R6)</f>
        <v>21</v>
      </c>
      <c r="U6" t="s">
        <v>52</v>
      </c>
      <c r="V6">
        <v>30</v>
      </c>
    </row>
    <row r="7" spans="2:22" x14ac:dyDescent="0.25">
      <c r="B7" s="3">
        <v>3</v>
      </c>
      <c r="C7" s="3">
        <v>4</v>
      </c>
      <c r="D7" s="3">
        <v>5</v>
      </c>
      <c r="E7" s="3">
        <v>4</v>
      </c>
      <c r="F7" s="3">
        <v>2</v>
      </c>
      <c r="G7" s="3">
        <v>5</v>
      </c>
      <c r="H7" s="30">
        <v>2</v>
      </c>
      <c r="I7" s="2">
        <f t="shared" si="1"/>
        <v>22</v>
      </c>
      <c r="J7" s="17"/>
      <c r="K7" s="17"/>
      <c r="L7" s="3">
        <v>3</v>
      </c>
      <c r="M7" s="3">
        <f t="shared" ref="M7:R34" si="3">_xlfn.RANK.AVG(C7,$C7:$H7,1)</f>
        <v>3.5</v>
      </c>
      <c r="N7" s="2">
        <f t="shared" si="0"/>
        <v>5.5</v>
      </c>
      <c r="O7" s="2">
        <f t="shared" si="0"/>
        <v>3.5</v>
      </c>
      <c r="P7" s="2">
        <f t="shared" si="0"/>
        <v>1.5</v>
      </c>
      <c r="Q7" s="2">
        <f t="shared" si="0"/>
        <v>5.5</v>
      </c>
      <c r="R7" s="2">
        <f t="shared" si="0"/>
        <v>1.5</v>
      </c>
      <c r="S7" s="3">
        <f t="shared" si="2"/>
        <v>21</v>
      </c>
    </row>
    <row r="8" spans="2:22" x14ac:dyDescent="0.25">
      <c r="B8" s="3">
        <v>4</v>
      </c>
      <c r="C8" s="3">
        <v>4</v>
      </c>
      <c r="D8" s="3">
        <v>4</v>
      </c>
      <c r="E8" s="3">
        <v>4</v>
      </c>
      <c r="F8" s="3">
        <v>4</v>
      </c>
      <c r="G8" s="3">
        <v>4</v>
      </c>
      <c r="H8" s="30">
        <v>4</v>
      </c>
      <c r="I8" s="2">
        <f t="shared" si="1"/>
        <v>24</v>
      </c>
      <c r="J8" s="17"/>
      <c r="K8" s="17"/>
      <c r="L8" s="3">
        <v>4</v>
      </c>
      <c r="M8" s="3">
        <f t="shared" si="3"/>
        <v>3.5</v>
      </c>
      <c r="N8" s="2">
        <f t="shared" si="0"/>
        <v>3.5</v>
      </c>
      <c r="O8" s="2">
        <f t="shared" si="0"/>
        <v>3.5</v>
      </c>
      <c r="P8" s="2">
        <f t="shared" si="0"/>
        <v>3.5</v>
      </c>
      <c r="Q8" s="2">
        <f t="shared" si="0"/>
        <v>3.5</v>
      </c>
      <c r="R8" s="2">
        <f t="shared" si="0"/>
        <v>3.5</v>
      </c>
      <c r="S8" s="3">
        <f t="shared" si="2"/>
        <v>21</v>
      </c>
    </row>
    <row r="9" spans="2:22" x14ac:dyDescent="0.25">
      <c r="B9" s="3">
        <v>5</v>
      </c>
      <c r="C9" s="3">
        <v>3</v>
      </c>
      <c r="D9" s="3">
        <v>4</v>
      </c>
      <c r="E9" s="3">
        <v>5</v>
      </c>
      <c r="F9" s="3">
        <v>4</v>
      </c>
      <c r="G9" s="3">
        <v>3</v>
      </c>
      <c r="H9" s="30">
        <v>4</v>
      </c>
      <c r="I9" s="2">
        <f t="shared" si="1"/>
        <v>23</v>
      </c>
      <c r="J9" s="17"/>
      <c r="K9" s="17"/>
      <c r="L9" s="3">
        <v>5</v>
      </c>
      <c r="M9" s="3">
        <f t="shared" si="3"/>
        <v>1.5</v>
      </c>
      <c r="N9" s="2">
        <f t="shared" si="0"/>
        <v>4</v>
      </c>
      <c r="O9" s="2">
        <f t="shared" si="0"/>
        <v>6</v>
      </c>
      <c r="P9" s="2">
        <f t="shared" si="0"/>
        <v>4</v>
      </c>
      <c r="Q9" s="2">
        <f t="shared" si="0"/>
        <v>1.5</v>
      </c>
      <c r="R9" s="2">
        <f t="shared" si="0"/>
        <v>4</v>
      </c>
      <c r="S9" s="3">
        <f t="shared" si="2"/>
        <v>21</v>
      </c>
    </row>
    <row r="10" spans="2:22" x14ac:dyDescent="0.25">
      <c r="B10" s="3">
        <v>6</v>
      </c>
      <c r="C10" s="3">
        <v>4</v>
      </c>
      <c r="D10" s="3">
        <v>3</v>
      </c>
      <c r="E10" s="3">
        <v>4</v>
      </c>
      <c r="F10" s="3">
        <v>3</v>
      </c>
      <c r="G10" s="3">
        <v>3</v>
      </c>
      <c r="H10" s="30">
        <v>3</v>
      </c>
      <c r="I10" s="2">
        <f t="shared" si="1"/>
        <v>20</v>
      </c>
      <c r="J10" s="17"/>
      <c r="K10" s="17"/>
      <c r="L10" s="3">
        <v>6</v>
      </c>
      <c r="M10" s="3">
        <f t="shared" si="3"/>
        <v>5.5</v>
      </c>
      <c r="N10" s="2">
        <f t="shared" si="0"/>
        <v>2.5</v>
      </c>
      <c r="O10" s="2">
        <f t="shared" si="0"/>
        <v>5.5</v>
      </c>
      <c r="P10" s="2">
        <f t="shared" si="0"/>
        <v>2.5</v>
      </c>
      <c r="Q10" s="2">
        <f t="shared" si="0"/>
        <v>2.5</v>
      </c>
      <c r="R10" s="2">
        <f t="shared" si="0"/>
        <v>2.5</v>
      </c>
      <c r="S10" s="3">
        <f t="shared" si="2"/>
        <v>21</v>
      </c>
    </row>
    <row r="11" spans="2:22" x14ac:dyDescent="0.25">
      <c r="B11" s="3">
        <v>7</v>
      </c>
      <c r="C11" s="3">
        <v>5</v>
      </c>
      <c r="D11" s="3">
        <v>5</v>
      </c>
      <c r="E11" s="3">
        <v>5</v>
      </c>
      <c r="F11" s="3">
        <v>5</v>
      </c>
      <c r="G11" s="3">
        <v>5</v>
      </c>
      <c r="H11" s="30">
        <v>5</v>
      </c>
      <c r="I11" s="2">
        <f t="shared" si="1"/>
        <v>30</v>
      </c>
      <c r="J11" s="17"/>
      <c r="K11" s="17"/>
      <c r="L11" s="3">
        <v>7</v>
      </c>
      <c r="M11" s="3">
        <f t="shared" si="3"/>
        <v>3.5</v>
      </c>
      <c r="N11" s="2">
        <f t="shared" si="0"/>
        <v>3.5</v>
      </c>
      <c r="O11" s="2">
        <f t="shared" si="0"/>
        <v>3.5</v>
      </c>
      <c r="P11" s="2">
        <f t="shared" si="0"/>
        <v>3.5</v>
      </c>
      <c r="Q11" s="2">
        <f t="shared" si="0"/>
        <v>3.5</v>
      </c>
      <c r="R11" s="2">
        <f t="shared" si="0"/>
        <v>3.5</v>
      </c>
      <c r="S11" s="3">
        <f t="shared" si="2"/>
        <v>21</v>
      </c>
    </row>
    <row r="12" spans="2:22" x14ac:dyDescent="0.25">
      <c r="B12" s="3">
        <v>8</v>
      </c>
      <c r="C12" s="3">
        <v>3</v>
      </c>
      <c r="D12" s="3">
        <v>3</v>
      </c>
      <c r="E12" s="3">
        <v>4</v>
      </c>
      <c r="F12" s="3">
        <v>4</v>
      </c>
      <c r="G12" s="3">
        <v>5</v>
      </c>
      <c r="H12" s="30">
        <v>5</v>
      </c>
      <c r="I12" s="2">
        <f t="shared" si="1"/>
        <v>24</v>
      </c>
      <c r="J12" s="17"/>
      <c r="K12" s="17"/>
      <c r="L12" s="3">
        <v>8</v>
      </c>
      <c r="M12" s="3">
        <f t="shared" si="3"/>
        <v>1.5</v>
      </c>
      <c r="N12" s="2">
        <f t="shared" si="0"/>
        <v>1.5</v>
      </c>
      <c r="O12" s="2">
        <f t="shared" si="0"/>
        <v>3.5</v>
      </c>
      <c r="P12" s="2">
        <f t="shared" si="0"/>
        <v>3.5</v>
      </c>
      <c r="Q12" s="2">
        <f t="shared" si="0"/>
        <v>5.5</v>
      </c>
      <c r="R12" s="2">
        <f t="shared" si="0"/>
        <v>5.5</v>
      </c>
      <c r="S12" s="3">
        <f t="shared" si="2"/>
        <v>21</v>
      </c>
    </row>
    <row r="13" spans="2:22" x14ac:dyDescent="0.25">
      <c r="B13" s="3">
        <v>9</v>
      </c>
      <c r="C13" s="3">
        <v>4</v>
      </c>
      <c r="D13" s="3">
        <v>4</v>
      </c>
      <c r="E13" s="3">
        <v>5</v>
      </c>
      <c r="F13" s="3">
        <v>4</v>
      </c>
      <c r="G13" s="3">
        <v>4</v>
      </c>
      <c r="H13" s="30">
        <v>4</v>
      </c>
      <c r="I13" s="2">
        <f t="shared" si="1"/>
        <v>25</v>
      </c>
      <c r="J13" s="17"/>
      <c r="K13" s="17"/>
      <c r="L13" s="3">
        <v>9</v>
      </c>
      <c r="M13" s="3">
        <f t="shared" si="3"/>
        <v>3</v>
      </c>
      <c r="N13" s="2">
        <f>_xlfn.RANK.AVG(D13,$C13:$H13,1)</f>
        <v>3</v>
      </c>
      <c r="O13" s="2">
        <f t="shared" si="0"/>
        <v>6</v>
      </c>
      <c r="P13" s="2">
        <f t="shared" si="0"/>
        <v>3</v>
      </c>
      <c r="Q13" s="2">
        <f t="shared" si="0"/>
        <v>3</v>
      </c>
      <c r="R13" s="2">
        <f t="shared" si="0"/>
        <v>3</v>
      </c>
      <c r="S13" s="3">
        <f t="shared" si="2"/>
        <v>21</v>
      </c>
    </row>
    <row r="14" spans="2:22" x14ac:dyDescent="0.25">
      <c r="B14" s="3">
        <v>10</v>
      </c>
      <c r="C14" s="3">
        <v>4</v>
      </c>
      <c r="D14" s="3">
        <v>3</v>
      </c>
      <c r="E14" s="3">
        <v>3</v>
      </c>
      <c r="F14" s="3">
        <v>3</v>
      </c>
      <c r="G14" s="3">
        <v>3</v>
      </c>
      <c r="H14" s="30">
        <v>3</v>
      </c>
      <c r="I14" s="2">
        <f t="shared" si="1"/>
        <v>19</v>
      </c>
      <c r="J14" s="17"/>
      <c r="K14" s="17"/>
      <c r="L14" s="3">
        <v>10</v>
      </c>
      <c r="M14" s="3">
        <f t="shared" si="3"/>
        <v>6</v>
      </c>
      <c r="N14" s="2">
        <f t="shared" si="0"/>
        <v>3</v>
      </c>
      <c r="O14" s="2">
        <f t="shared" si="0"/>
        <v>3</v>
      </c>
      <c r="P14" s="2">
        <f t="shared" si="0"/>
        <v>3</v>
      </c>
      <c r="Q14" s="2">
        <f t="shared" si="0"/>
        <v>3</v>
      </c>
      <c r="R14" s="2">
        <f t="shared" si="0"/>
        <v>3</v>
      </c>
      <c r="S14" s="3">
        <f t="shared" si="2"/>
        <v>21</v>
      </c>
    </row>
    <row r="15" spans="2:22" x14ac:dyDescent="0.25">
      <c r="B15" s="3">
        <v>11</v>
      </c>
      <c r="C15" s="3">
        <v>4</v>
      </c>
      <c r="D15" s="3">
        <v>4</v>
      </c>
      <c r="E15" s="3">
        <v>4</v>
      </c>
      <c r="F15" s="3">
        <v>4</v>
      </c>
      <c r="G15" s="3">
        <v>4</v>
      </c>
      <c r="H15" s="30">
        <v>2</v>
      </c>
      <c r="I15" s="2">
        <f t="shared" si="1"/>
        <v>22</v>
      </c>
      <c r="J15" s="17"/>
      <c r="K15" s="17"/>
      <c r="L15" s="3">
        <v>11</v>
      </c>
      <c r="M15" s="3">
        <f t="shared" si="3"/>
        <v>4</v>
      </c>
      <c r="N15" s="2">
        <f t="shared" si="0"/>
        <v>4</v>
      </c>
      <c r="O15" s="2">
        <f t="shared" si="0"/>
        <v>4</v>
      </c>
      <c r="P15" s="2">
        <f t="shared" si="0"/>
        <v>4</v>
      </c>
      <c r="Q15" s="2">
        <f t="shared" si="0"/>
        <v>4</v>
      </c>
      <c r="R15" s="2">
        <f t="shared" si="0"/>
        <v>1</v>
      </c>
      <c r="S15" s="3">
        <f t="shared" si="2"/>
        <v>21</v>
      </c>
    </row>
    <row r="16" spans="2:22" x14ac:dyDescent="0.25">
      <c r="B16" s="3">
        <v>12</v>
      </c>
      <c r="C16" s="3">
        <v>4</v>
      </c>
      <c r="D16" s="2">
        <v>4</v>
      </c>
      <c r="E16" s="2">
        <v>4</v>
      </c>
      <c r="F16" s="2">
        <v>4</v>
      </c>
      <c r="G16" s="3">
        <v>2</v>
      </c>
      <c r="H16" s="30">
        <v>2</v>
      </c>
      <c r="I16" s="2">
        <f t="shared" si="1"/>
        <v>20</v>
      </c>
      <c r="J16" s="17"/>
      <c r="K16" s="17"/>
      <c r="L16" s="3">
        <v>12</v>
      </c>
      <c r="M16" s="3">
        <f t="shared" si="3"/>
        <v>4.5</v>
      </c>
      <c r="N16" s="2">
        <f t="shared" si="0"/>
        <v>4.5</v>
      </c>
      <c r="O16" s="2">
        <f t="shared" si="0"/>
        <v>4.5</v>
      </c>
      <c r="P16" s="2">
        <f t="shared" si="0"/>
        <v>4.5</v>
      </c>
      <c r="Q16" s="2">
        <f t="shared" si="0"/>
        <v>1.5</v>
      </c>
      <c r="R16" s="2">
        <f t="shared" si="0"/>
        <v>1.5</v>
      </c>
      <c r="S16" s="3">
        <f t="shared" si="2"/>
        <v>21</v>
      </c>
    </row>
    <row r="17" spans="2:19" x14ac:dyDescent="0.25">
      <c r="B17" s="3">
        <v>13</v>
      </c>
      <c r="C17" s="3">
        <v>2</v>
      </c>
      <c r="D17" s="3">
        <v>4</v>
      </c>
      <c r="E17" s="3">
        <v>4</v>
      </c>
      <c r="F17" s="3">
        <v>2</v>
      </c>
      <c r="G17" s="3">
        <v>4</v>
      </c>
      <c r="H17" s="30">
        <v>2</v>
      </c>
      <c r="I17" s="2">
        <f t="shared" si="1"/>
        <v>18</v>
      </c>
      <c r="J17" s="17"/>
      <c r="K17" s="17"/>
      <c r="L17" s="3">
        <v>13</v>
      </c>
      <c r="M17" s="3">
        <f t="shared" si="3"/>
        <v>2</v>
      </c>
      <c r="N17" s="2">
        <f t="shared" si="0"/>
        <v>5</v>
      </c>
      <c r="O17" s="2">
        <f t="shared" si="0"/>
        <v>5</v>
      </c>
      <c r="P17" s="2">
        <f t="shared" si="0"/>
        <v>2</v>
      </c>
      <c r="Q17" s="2">
        <f t="shared" si="0"/>
        <v>5</v>
      </c>
      <c r="R17" s="2">
        <f t="shared" si="0"/>
        <v>2</v>
      </c>
      <c r="S17" s="3">
        <f t="shared" si="2"/>
        <v>21</v>
      </c>
    </row>
    <row r="18" spans="2:19" x14ac:dyDescent="0.25">
      <c r="B18" s="3">
        <v>14</v>
      </c>
      <c r="C18" s="3">
        <v>4</v>
      </c>
      <c r="D18" s="3">
        <v>3</v>
      </c>
      <c r="E18" s="3">
        <v>5</v>
      </c>
      <c r="F18" s="3">
        <v>5</v>
      </c>
      <c r="G18" s="3">
        <v>4</v>
      </c>
      <c r="H18" s="30">
        <v>4</v>
      </c>
      <c r="I18" s="2">
        <f t="shared" si="1"/>
        <v>25</v>
      </c>
      <c r="J18" s="17"/>
      <c r="K18" s="17"/>
      <c r="L18" s="3">
        <v>14</v>
      </c>
      <c r="M18" s="3">
        <f t="shared" si="3"/>
        <v>3</v>
      </c>
      <c r="N18" s="2">
        <f t="shared" si="0"/>
        <v>1</v>
      </c>
      <c r="O18" s="2">
        <f t="shared" si="0"/>
        <v>5.5</v>
      </c>
      <c r="P18" s="2">
        <f t="shared" si="0"/>
        <v>5.5</v>
      </c>
      <c r="Q18" s="2">
        <f t="shared" si="0"/>
        <v>3</v>
      </c>
      <c r="R18" s="2">
        <f t="shared" si="0"/>
        <v>3</v>
      </c>
      <c r="S18" s="3">
        <f t="shared" si="2"/>
        <v>21</v>
      </c>
    </row>
    <row r="19" spans="2:19" x14ac:dyDescent="0.25">
      <c r="B19" s="3">
        <v>15</v>
      </c>
      <c r="C19" s="3">
        <v>3</v>
      </c>
      <c r="D19" s="2">
        <v>3</v>
      </c>
      <c r="E19" s="2">
        <v>3</v>
      </c>
      <c r="F19" s="3">
        <v>4</v>
      </c>
      <c r="G19" s="3">
        <v>3</v>
      </c>
      <c r="H19" s="31">
        <v>3</v>
      </c>
      <c r="I19" s="2">
        <f t="shared" si="1"/>
        <v>19</v>
      </c>
      <c r="J19" s="17"/>
      <c r="K19" s="17"/>
      <c r="L19" s="3">
        <v>15</v>
      </c>
      <c r="M19" s="3">
        <f t="shared" si="3"/>
        <v>3</v>
      </c>
      <c r="N19" s="2">
        <f t="shared" si="0"/>
        <v>3</v>
      </c>
      <c r="O19" s="2">
        <f t="shared" si="0"/>
        <v>3</v>
      </c>
      <c r="P19" s="2">
        <f t="shared" si="0"/>
        <v>6</v>
      </c>
      <c r="Q19" s="2">
        <f t="shared" si="0"/>
        <v>3</v>
      </c>
      <c r="R19" s="2">
        <f t="shared" si="0"/>
        <v>3</v>
      </c>
      <c r="S19" s="3">
        <f t="shared" si="2"/>
        <v>21</v>
      </c>
    </row>
    <row r="20" spans="2:19" x14ac:dyDescent="0.25">
      <c r="B20" s="3">
        <v>16</v>
      </c>
      <c r="C20" s="3">
        <v>4</v>
      </c>
      <c r="D20" s="3">
        <v>5</v>
      </c>
      <c r="E20" s="3">
        <v>3</v>
      </c>
      <c r="F20" s="3">
        <v>4</v>
      </c>
      <c r="G20" s="3">
        <v>4</v>
      </c>
      <c r="H20" s="30">
        <v>3</v>
      </c>
      <c r="I20" s="2">
        <f t="shared" si="1"/>
        <v>23</v>
      </c>
      <c r="J20" s="17"/>
      <c r="K20" s="17"/>
      <c r="L20" s="3">
        <v>16</v>
      </c>
      <c r="M20" s="3">
        <f t="shared" si="3"/>
        <v>4</v>
      </c>
      <c r="N20" s="2">
        <f t="shared" si="0"/>
        <v>6</v>
      </c>
      <c r="O20" s="2">
        <f t="shared" si="0"/>
        <v>1.5</v>
      </c>
      <c r="P20" s="2">
        <f t="shared" si="0"/>
        <v>4</v>
      </c>
      <c r="Q20" s="2">
        <f t="shared" si="0"/>
        <v>4</v>
      </c>
      <c r="R20" s="2">
        <f t="shared" si="0"/>
        <v>1.5</v>
      </c>
      <c r="S20" s="3">
        <f t="shared" si="2"/>
        <v>21</v>
      </c>
    </row>
    <row r="21" spans="2:19" x14ac:dyDescent="0.25">
      <c r="B21" s="3">
        <v>17</v>
      </c>
      <c r="C21" s="3">
        <v>5</v>
      </c>
      <c r="D21" s="3">
        <v>3</v>
      </c>
      <c r="E21" s="3">
        <v>2</v>
      </c>
      <c r="F21" s="3">
        <v>5</v>
      </c>
      <c r="G21" s="3">
        <v>5</v>
      </c>
      <c r="H21" s="30">
        <v>2</v>
      </c>
      <c r="I21" s="2">
        <f t="shared" si="1"/>
        <v>22</v>
      </c>
      <c r="J21" s="17"/>
      <c r="K21" s="17"/>
      <c r="L21" s="3">
        <v>17</v>
      </c>
      <c r="M21" s="3">
        <f t="shared" si="3"/>
        <v>5</v>
      </c>
      <c r="N21" s="2">
        <f t="shared" si="3"/>
        <v>3</v>
      </c>
      <c r="O21" s="2">
        <f t="shared" si="3"/>
        <v>1.5</v>
      </c>
      <c r="P21" s="2">
        <f t="shared" si="3"/>
        <v>5</v>
      </c>
      <c r="Q21" s="2">
        <f t="shared" si="3"/>
        <v>5</v>
      </c>
      <c r="R21" s="2">
        <f t="shared" si="3"/>
        <v>1.5</v>
      </c>
      <c r="S21" s="3">
        <f t="shared" si="2"/>
        <v>21</v>
      </c>
    </row>
    <row r="22" spans="2:19" x14ac:dyDescent="0.25">
      <c r="B22" s="3">
        <v>18</v>
      </c>
      <c r="C22" s="3">
        <v>4</v>
      </c>
      <c r="D22" s="3">
        <v>4</v>
      </c>
      <c r="E22" s="3">
        <v>5</v>
      </c>
      <c r="F22" s="3">
        <v>4</v>
      </c>
      <c r="G22" s="3">
        <v>4</v>
      </c>
      <c r="H22" s="31">
        <v>4</v>
      </c>
      <c r="I22" s="2">
        <f t="shared" si="1"/>
        <v>25</v>
      </c>
      <c r="J22" s="17"/>
      <c r="K22" s="17"/>
      <c r="L22" s="3">
        <v>18</v>
      </c>
      <c r="M22" s="3">
        <f t="shared" si="3"/>
        <v>3</v>
      </c>
      <c r="N22" s="2">
        <f t="shared" si="3"/>
        <v>3</v>
      </c>
      <c r="O22" s="2">
        <f t="shared" si="3"/>
        <v>6</v>
      </c>
      <c r="P22" s="2">
        <f t="shared" si="3"/>
        <v>3</v>
      </c>
      <c r="Q22" s="2">
        <f t="shared" si="3"/>
        <v>3</v>
      </c>
      <c r="R22" s="2">
        <f t="shared" si="3"/>
        <v>3</v>
      </c>
      <c r="S22" s="3">
        <f t="shared" si="2"/>
        <v>21</v>
      </c>
    </row>
    <row r="23" spans="2:19" x14ac:dyDescent="0.25">
      <c r="B23" s="3">
        <v>19</v>
      </c>
      <c r="C23" s="3">
        <v>5</v>
      </c>
      <c r="D23" s="2">
        <v>5</v>
      </c>
      <c r="E23" s="3">
        <v>4</v>
      </c>
      <c r="F23" s="3">
        <v>4</v>
      </c>
      <c r="G23" s="3">
        <v>5</v>
      </c>
      <c r="H23" s="31">
        <v>5</v>
      </c>
      <c r="I23" s="2">
        <f t="shared" si="1"/>
        <v>28</v>
      </c>
      <c r="J23" s="17"/>
      <c r="K23" s="17"/>
      <c r="L23" s="3">
        <v>19</v>
      </c>
      <c r="M23" s="3">
        <f t="shared" si="3"/>
        <v>4.5</v>
      </c>
      <c r="N23" s="2">
        <f t="shared" si="3"/>
        <v>4.5</v>
      </c>
      <c r="O23" s="2">
        <f t="shared" si="3"/>
        <v>1.5</v>
      </c>
      <c r="P23" s="2">
        <f t="shared" si="3"/>
        <v>1.5</v>
      </c>
      <c r="Q23" s="2">
        <f t="shared" si="3"/>
        <v>4.5</v>
      </c>
      <c r="R23" s="2">
        <f t="shared" si="3"/>
        <v>4.5</v>
      </c>
      <c r="S23" s="3">
        <f t="shared" si="2"/>
        <v>21</v>
      </c>
    </row>
    <row r="24" spans="2:19" x14ac:dyDescent="0.25">
      <c r="B24" s="3">
        <v>20</v>
      </c>
      <c r="C24" s="3">
        <v>4</v>
      </c>
      <c r="D24" s="3">
        <v>5</v>
      </c>
      <c r="E24" s="3">
        <v>4</v>
      </c>
      <c r="F24" s="3">
        <v>5</v>
      </c>
      <c r="G24" s="3">
        <v>4</v>
      </c>
      <c r="H24" s="30">
        <v>4</v>
      </c>
      <c r="I24" s="2">
        <f t="shared" si="1"/>
        <v>26</v>
      </c>
      <c r="J24" s="26"/>
      <c r="K24" s="26"/>
      <c r="L24" s="3">
        <v>20</v>
      </c>
      <c r="M24" s="3">
        <f t="shared" si="3"/>
        <v>2.5</v>
      </c>
      <c r="N24" s="2">
        <f t="shared" si="3"/>
        <v>5.5</v>
      </c>
      <c r="O24" s="2">
        <f t="shared" si="3"/>
        <v>2.5</v>
      </c>
      <c r="P24" s="2">
        <f t="shared" si="3"/>
        <v>5.5</v>
      </c>
      <c r="Q24" s="2">
        <f t="shared" si="3"/>
        <v>2.5</v>
      </c>
      <c r="R24" s="2">
        <f t="shared" si="3"/>
        <v>2.5</v>
      </c>
      <c r="S24" s="3">
        <f t="shared" si="2"/>
        <v>21</v>
      </c>
    </row>
    <row r="25" spans="2:19" x14ac:dyDescent="0.25">
      <c r="B25" s="3">
        <v>21</v>
      </c>
      <c r="C25" s="3">
        <v>5</v>
      </c>
      <c r="D25" s="2">
        <v>5</v>
      </c>
      <c r="E25" s="2">
        <v>5</v>
      </c>
      <c r="F25" s="2">
        <v>5</v>
      </c>
      <c r="G25" s="2">
        <v>5</v>
      </c>
      <c r="H25" s="30">
        <v>5</v>
      </c>
      <c r="I25" s="2">
        <f t="shared" si="1"/>
        <v>30</v>
      </c>
      <c r="J25" s="26"/>
      <c r="K25" s="26"/>
      <c r="L25" s="3">
        <v>21</v>
      </c>
      <c r="M25" s="3">
        <f t="shared" si="3"/>
        <v>3.5</v>
      </c>
      <c r="N25" s="2">
        <f t="shared" si="3"/>
        <v>3.5</v>
      </c>
      <c r="O25" s="2">
        <f t="shared" si="3"/>
        <v>3.5</v>
      </c>
      <c r="P25" s="2">
        <f t="shared" si="3"/>
        <v>3.5</v>
      </c>
      <c r="Q25" s="2">
        <f t="shared" si="3"/>
        <v>3.5</v>
      </c>
      <c r="R25" s="2">
        <f t="shared" si="3"/>
        <v>3.5</v>
      </c>
      <c r="S25" s="3">
        <f t="shared" si="2"/>
        <v>21</v>
      </c>
    </row>
    <row r="26" spans="2:19" x14ac:dyDescent="0.25">
      <c r="B26" s="3">
        <v>22</v>
      </c>
      <c r="C26" s="3">
        <v>4</v>
      </c>
      <c r="D26" s="2">
        <v>4</v>
      </c>
      <c r="E26" s="2">
        <v>4</v>
      </c>
      <c r="F26" s="2">
        <v>4</v>
      </c>
      <c r="G26" s="2">
        <v>4</v>
      </c>
      <c r="H26" s="30">
        <v>4</v>
      </c>
      <c r="I26" s="2">
        <f t="shared" si="1"/>
        <v>24</v>
      </c>
      <c r="J26" s="26"/>
      <c r="K26" s="26"/>
      <c r="L26" s="3">
        <v>22</v>
      </c>
      <c r="M26" s="3">
        <f t="shared" si="3"/>
        <v>3.5</v>
      </c>
      <c r="N26" s="2">
        <f t="shared" si="3"/>
        <v>3.5</v>
      </c>
      <c r="O26" s="2">
        <f t="shared" si="3"/>
        <v>3.5</v>
      </c>
      <c r="P26" s="2">
        <f t="shared" si="3"/>
        <v>3.5</v>
      </c>
      <c r="Q26" s="2">
        <f t="shared" si="3"/>
        <v>3.5</v>
      </c>
      <c r="R26" s="2">
        <f t="shared" si="3"/>
        <v>3.5</v>
      </c>
      <c r="S26" s="3">
        <f t="shared" si="2"/>
        <v>21</v>
      </c>
    </row>
    <row r="27" spans="2:19" x14ac:dyDescent="0.25">
      <c r="B27" s="3">
        <v>23</v>
      </c>
      <c r="C27" s="3">
        <v>4</v>
      </c>
      <c r="D27" s="3">
        <v>5</v>
      </c>
      <c r="E27" s="3">
        <v>5</v>
      </c>
      <c r="F27" s="3">
        <v>5</v>
      </c>
      <c r="G27" s="3">
        <v>4</v>
      </c>
      <c r="H27" s="30">
        <v>5</v>
      </c>
      <c r="I27" s="2">
        <f t="shared" si="1"/>
        <v>28</v>
      </c>
      <c r="J27" s="26"/>
      <c r="K27" s="26"/>
      <c r="L27" s="3">
        <v>23</v>
      </c>
      <c r="M27" s="3">
        <f t="shared" si="3"/>
        <v>1.5</v>
      </c>
      <c r="N27" s="2">
        <f t="shared" si="3"/>
        <v>4.5</v>
      </c>
      <c r="O27" s="2">
        <f t="shared" si="3"/>
        <v>4.5</v>
      </c>
      <c r="P27" s="2">
        <f t="shared" si="3"/>
        <v>4.5</v>
      </c>
      <c r="Q27" s="2">
        <f t="shared" si="3"/>
        <v>1.5</v>
      </c>
      <c r="R27" s="2">
        <f t="shared" si="3"/>
        <v>4.5</v>
      </c>
      <c r="S27" s="3">
        <f t="shared" si="2"/>
        <v>21</v>
      </c>
    </row>
    <row r="28" spans="2:19" x14ac:dyDescent="0.25">
      <c r="B28" s="3">
        <v>24</v>
      </c>
      <c r="C28" s="3">
        <v>5</v>
      </c>
      <c r="D28" s="3">
        <v>5</v>
      </c>
      <c r="E28" s="3">
        <v>4</v>
      </c>
      <c r="F28" s="3">
        <v>4</v>
      </c>
      <c r="G28" s="3">
        <v>4</v>
      </c>
      <c r="H28" s="30">
        <v>4</v>
      </c>
      <c r="I28" s="2">
        <f t="shared" si="1"/>
        <v>26</v>
      </c>
      <c r="J28" s="17"/>
      <c r="K28" s="17"/>
      <c r="L28" s="3">
        <v>24</v>
      </c>
      <c r="M28" s="3">
        <f t="shared" si="3"/>
        <v>5.5</v>
      </c>
      <c r="N28" s="2">
        <f t="shared" si="3"/>
        <v>5.5</v>
      </c>
      <c r="O28" s="2">
        <f t="shared" si="3"/>
        <v>2.5</v>
      </c>
      <c r="P28" s="2">
        <f t="shared" si="3"/>
        <v>2.5</v>
      </c>
      <c r="Q28" s="2">
        <f t="shared" si="3"/>
        <v>2.5</v>
      </c>
      <c r="R28" s="2">
        <f t="shared" si="3"/>
        <v>2.5</v>
      </c>
      <c r="S28" s="3">
        <f t="shared" si="2"/>
        <v>21</v>
      </c>
    </row>
    <row r="29" spans="2:19" x14ac:dyDescent="0.25">
      <c r="B29" s="3">
        <v>25</v>
      </c>
      <c r="C29" s="3">
        <v>4</v>
      </c>
      <c r="D29" s="2">
        <v>4</v>
      </c>
      <c r="E29" s="2">
        <v>4</v>
      </c>
      <c r="F29" s="2">
        <v>4</v>
      </c>
      <c r="G29" s="2">
        <v>4</v>
      </c>
      <c r="H29" s="30">
        <v>5</v>
      </c>
      <c r="I29" s="2">
        <f t="shared" si="1"/>
        <v>25</v>
      </c>
      <c r="J29" s="17"/>
      <c r="K29" s="17"/>
      <c r="L29" s="3">
        <v>25</v>
      </c>
      <c r="M29" s="3">
        <f t="shared" si="3"/>
        <v>3</v>
      </c>
      <c r="N29" s="2">
        <f t="shared" si="3"/>
        <v>3</v>
      </c>
      <c r="O29" s="2">
        <f t="shared" si="3"/>
        <v>3</v>
      </c>
      <c r="P29" s="2">
        <f t="shared" si="3"/>
        <v>3</v>
      </c>
      <c r="Q29" s="2">
        <f t="shared" si="3"/>
        <v>3</v>
      </c>
      <c r="R29" s="2">
        <f t="shared" si="3"/>
        <v>6</v>
      </c>
      <c r="S29" s="3">
        <f t="shared" si="2"/>
        <v>21</v>
      </c>
    </row>
    <row r="30" spans="2:19" x14ac:dyDescent="0.25">
      <c r="B30" s="3">
        <v>26</v>
      </c>
      <c r="C30" s="3">
        <v>4</v>
      </c>
      <c r="D30" s="2">
        <v>4</v>
      </c>
      <c r="E30" s="2">
        <v>4</v>
      </c>
      <c r="F30" s="3">
        <v>5</v>
      </c>
      <c r="G30" s="3">
        <v>3</v>
      </c>
      <c r="H30" s="30">
        <v>4</v>
      </c>
      <c r="I30" s="2">
        <f t="shared" si="1"/>
        <v>24</v>
      </c>
      <c r="J30" s="17"/>
      <c r="K30" s="17"/>
      <c r="L30" s="3">
        <v>26</v>
      </c>
      <c r="M30" s="3">
        <f t="shared" si="3"/>
        <v>3.5</v>
      </c>
      <c r="N30" s="2">
        <f t="shared" si="3"/>
        <v>3.5</v>
      </c>
      <c r="O30" s="2">
        <f t="shared" si="3"/>
        <v>3.5</v>
      </c>
      <c r="P30" s="2">
        <f t="shared" si="3"/>
        <v>6</v>
      </c>
      <c r="Q30" s="2">
        <f t="shared" si="3"/>
        <v>1</v>
      </c>
      <c r="R30" s="2">
        <f t="shared" si="3"/>
        <v>3.5</v>
      </c>
      <c r="S30" s="3">
        <f t="shared" si="2"/>
        <v>21</v>
      </c>
    </row>
    <row r="31" spans="2:19" x14ac:dyDescent="0.25">
      <c r="B31" s="3">
        <v>27</v>
      </c>
      <c r="C31" s="3">
        <v>4</v>
      </c>
      <c r="D31" s="3">
        <v>2</v>
      </c>
      <c r="E31" s="3">
        <v>2</v>
      </c>
      <c r="F31" s="3">
        <v>4</v>
      </c>
      <c r="G31" s="3">
        <v>4</v>
      </c>
      <c r="H31" s="30">
        <v>4</v>
      </c>
      <c r="I31" s="2">
        <f t="shared" si="1"/>
        <v>20</v>
      </c>
      <c r="J31" s="17"/>
      <c r="K31" s="17"/>
      <c r="L31" s="3">
        <v>27</v>
      </c>
      <c r="M31" s="3">
        <f t="shared" si="3"/>
        <v>4.5</v>
      </c>
      <c r="N31" s="2">
        <f t="shared" si="3"/>
        <v>1.5</v>
      </c>
      <c r="O31" s="2">
        <f t="shared" si="3"/>
        <v>1.5</v>
      </c>
      <c r="P31" s="2">
        <f t="shared" si="3"/>
        <v>4.5</v>
      </c>
      <c r="Q31" s="2">
        <f t="shared" si="3"/>
        <v>4.5</v>
      </c>
      <c r="R31" s="2">
        <f t="shared" si="3"/>
        <v>4.5</v>
      </c>
      <c r="S31" s="3">
        <f t="shared" si="2"/>
        <v>21</v>
      </c>
    </row>
    <row r="32" spans="2:19" x14ac:dyDescent="0.25">
      <c r="B32" s="3">
        <v>28</v>
      </c>
      <c r="C32" s="3">
        <v>4</v>
      </c>
      <c r="D32" s="3">
        <v>3</v>
      </c>
      <c r="E32" s="3">
        <v>3</v>
      </c>
      <c r="F32" s="3">
        <v>5</v>
      </c>
      <c r="G32" s="3">
        <v>5</v>
      </c>
      <c r="H32" s="30">
        <v>4</v>
      </c>
      <c r="I32" s="2">
        <f t="shared" si="1"/>
        <v>24</v>
      </c>
      <c r="J32" s="17"/>
      <c r="K32" s="17"/>
      <c r="L32" s="3">
        <v>28</v>
      </c>
      <c r="M32" s="3">
        <f t="shared" si="3"/>
        <v>3.5</v>
      </c>
      <c r="N32" s="2">
        <f t="shared" si="3"/>
        <v>1.5</v>
      </c>
      <c r="O32" s="2">
        <f t="shared" si="3"/>
        <v>1.5</v>
      </c>
      <c r="P32" s="2">
        <f t="shared" si="3"/>
        <v>5.5</v>
      </c>
      <c r="Q32" s="2">
        <f t="shared" si="3"/>
        <v>5.5</v>
      </c>
      <c r="R32" s="2">
        <f t="shared" si="3"/>
        <v>3.5</v>
      </c>
      <c r="S32" s="3">
        <f>SUM(M32:R32)</f>
        <v>21</v>
      </c>
    </row>
    <row r="33" spans="2:20" x14ac:dyDescent="0.25">
      <c r="B33" s="3">
        <v>29</v>
      </c>
      <c r="C33" s="3">
        <v>4</v>
      </c>
      <c r="D33" s="3">
        <v>4</v>
      </c>
      <c r="E33" s="3">
        <v>3</v>
      </c>
      <c r="F33" s="3">
        <v>4</v>
      </c>
      <c r="G33" s="3">
        <v>4</v>
      </c>
      <c r="H33" s="30">
        <v>3</v>
      </c>
      <c r="I33" s="2">
        <f t="shared" si="1"/>
        <v>22</v>
      </c>
      <c r="J33" s="17"/>
      <c r="K33" s="17"/>
      <c r="L33" s="3">
        <v>29</v>
      </c>
      <c r="M33" s="3">
        <f t="shared" si="3"/>
        <v>4.5</v>
      </c>
      <c r="N33" s="2">
        <f t="shared" si="3"/>
        <v>4.5</v>
      </c>
      <c r="O33" s="2">
        <f t="shared" si="3"/>
        <v>1.5</v>
      </c>
      <c r="P33" s="2">
        <f t="shared" si="3"/>
        <v>4.5</v>
      </c>
      <c r="Q33" s="2">
        <f t="shared" si="3"/>
        <v>4.5</v>
      </c>
      <c r="R33" s="2">
        <f t="shared" si="3"/>
        <v>1.5</v>
      </c>
      <c r="S33" s="3">
        <f t="shared" si="2"/>
        <v>21</v>
      </c>
    </row>
    <row r="34" spans="2:20" x14ac:dyDescent="0.25">
      <c r="B34" s="3">
        <v>30</v>
      </c>
      <c r="C34" s="3">
        <v>4</v>
      </c>
      <c r="D34" s="2">
        <v>3</v>
      </c>
      <c r="E34" s="2">
        <v>4</v>
      </c>
      <c r="F34" s="2">
        <v>3</v>
      </c>
      <c r="G34" s="2">
        <v>4</v>
      </c>
      <c r="H34" s="30">
        <v>3</v>
      </c>
      <c r="I34" s="2">
        <f t="shared" si="1"/>
        <v>21</v>
      </c>
      <c r="J34" s="17"/>
      <c r="K34" s="17"/>
      <c r="L34" s="3">
        <v>30</v>
      </c>
      <c r="M34" s="3">
        <f t="shared" si="3"/>
        <v>5</v>
      </c>
      <c r="N34" s="2">
        <f t="shared" si="3"/>
        <v>2</v>
      </c>
      <c r="O34" s="2">
        <f t="shared" si="3"/>
        <v>5</v>
      </c>
      <c r="P34" s="2">
        <f t="shared" si="3"/>
        <v>2</v>
      </c>
      <c r="Q34" s="2">
        <f t="shared" si="3"/>
        <v>5</v>
      </c>
      <c r="R34" s="2">
        <f t="shared" si="3"/>
        <v>2</v>
      </c>
      <c r="S34" s="3">
        <f t="shared" si="2"/>
        <v>21</v>
      </c>
    </row>
    <row r="35" spans="2:20" x14ac:dyDescent="0.25">
      <c r="B35" s="7" t="s">
        <v>18</v>
      </c>
      <c r="C35" s="7">
        <f>SUM(C5:C34)</f>
        <v>121</v>
      </c>
      <c r="D35" s="7">
        <f t="shared" ref="D35:I35" si="4">SUM(D5:D34)</f>
        <v>116</v>
      </c>
      <c r="E35" s="7">
        <f t="shared" si="4"/>
        <v>118</v>
      </c>
      <c r="F35" s="7">
        <f t="shared" si="4"/>
        <v>119</v>
      </c>
      <c r="G35" s="7">
        <f t="shared" si="4"/>
        <v>116</v>
      </c>
      <c r="H35" s="7">
        <f t="shared" si="4"/>
        <v>105</v>
      </c>
      <c r="I35" s="7">
        <f t="shared" si="4"/>
        <v>695</v>
      </c>
      <c r="J35" s="17"/>
      <c r="K35" s="17"/>
      <c r="L35" s="7" t="s">
        <v>18</v>
      </c>
      <c r="M35" s="7">
        <f t="shared" ref="M35:S35" si="5">SUM(M5:M34)</f>
        <v>112</v>
      </c>
      <c r="N35" s="7">
        <f t="shared" si="5"/>
        <v>106.5</v>
      </c>
      <c r="O35" s="7">
        <f t="shared" si="5"/>
        <v>109</v>
      </c>
      <c r="P35" s="7">
        <f>SUM(P5:P34)</f>
        <v>112.5</v>
      </c>
      <c r="Q35" s="7">
        <f t="shared" si="5"/>
        <v>102.5</v>
      </c>
      <c r="R35" s="7">
        <f t="shared" si="5"/>
        <v>87.5</v>
      </c>
      <c r="S35" s="7">
        <f t="shared" si="5"/>
        <v>630</v>
      </c>
    </row>
    <row r="36" spans="2:20" x14ac:dyDescent="0.25">
      <c r="B36" s="33" t="s">
        <v>19</v>
      </c>
      <c r="C36" s="89">
        <f>AVERAGE(C5:C34)</f>
        <v>4.0333333333333332</v>
      </c>
      <c r="D36" s="89">
        <f t="shared" ref="D36:I36" si="6">AVERAGE(D5:D34)</f>
        <v>3.8666666666666667</v>
      </c>
      <c r="E36" s="89">
        <f t="shared" si="6"/>
        <v>3.9333333333333331</v>
      </c>
      <c r="F36" s="89">
        <f t="shared" si="6"/>
        <v>3.9666666666666668</v>
      </c>
      <c r="G36" s="89">
        <f t="shared" si="6"/>
        <v>3.8666666666666667</v>
      </c>
      <c r="H36" s="89">
        <f>AVERAGE(H5:H34)</f>
        <v>3.5</v>
      </c>
      <c r="I36" s="89">
        <f t="shared" si="6"/>
        <v>23.166666666666668</v>
      </c>
      <c r="J36" s="76"/>
      <c r="K36" s="76"/>
      <c r="L36" s="90" t="s">
        <v>19</v>
      </c>
      <c r="M36" s="90">
        <f>AVERAGE(M5:M34)</f>
        <v>3.7333333333333334</v>
      </c>
      <c r="N36" s="90">
        <f t="shared" ref="N36:S36" si="7">AVERAGE(N5:N34)</f>
        <v>3.55</v>
      </c>
      <c r="O36" s="90">
        <f t="shared" si="7"/>
        <v>3.6333333333333333</v>
      </c>
      <c r="P36" s="90">
        <f t="shared" si="7"/>
        <v>3.75</v>
      </c>
      <c r="Q36" s="90">
        <f t="shared" si="7"/>
        <v>3.4166666666666665</v>
      </c>
      <c r="R36" s="90">
        <f t="shared" si="7"/>
        <v>2.9166666666666665</v>
      </c>
      <c r="S36" s="90">
        <f t="shared" si="7"/>
        <v>21</v>
      </c>
    </row>
    <row r="37" spans="2:20" x14ac:dyDescent="0.25">
      <c r="B37" s="34"/>
      <c r="C37" s="34"/>
      <c r="D37" s="47"/>
      <c r="E37" s="47"/>
      <c r="F37" s="47"/>
      <c r="G37" s="26"/>
      <c r="H37" s="26"/>
      <c r="I37" s="26"/>
      <c r="J37" s="26"/>
      <c r="K37" s="26"/>
      <c r="L37" s="26"/>
      <c r="M37" s="17" t="s">
        <v>11</v>
      </c>
      <c r="N37" s="26" t="s">
        <v>10</v>
      </c>
      <c r="O37" s="47" t="s">
        <v>9</v>
      </c>
      <c r="P37" s="47" t="s">
        <v>8</v>
      </c>
      <c r="Q37" s="47" t="s">
        <v>7</v>
      </c>
      <c r="R37" s="47" t="s">
        <v>85</v>
      </c>
      <c r="S37" s="47"/>
    </row>
    <row r="38" spans="2:20" x14ac:dyDescent="0.25">
      <c r="B38" s="64"/>
      <c r="C38" s="64"/>
      <c r="D38" s="47"/>
      <c r="E38" s="47"/>
      <c r="F38" s="47"/>
      <c r="G38" s="26"/>
      <c r="H38" s="26"/>
      <c r="I38" s="26"/>
      <c r="J38" s="17"/>
      <c r="K38" s="17"/>
      <c r="L38" s="17"/>
      <c r="M38" s="17"/>
      <c r="N38" s="26"/>
      <c r="O38" s="47"/>
      <c r="P38" s="47"/>
      <c r="Q38" s="47"/>
      <c r="R38" s="47"/>
      <c r="S38" s="47"/>
    </row>
    <row r="39" spans="2:20" x14ac:dyDescent="0.25">
      <c r="B39" s="34"/>
      <c r="C39" s="34"/>
      <c r="D39" s="47"/>
      <c r="H39" s="92"/>
      <c r="I39" s="92"/>
      <c r="J39" s="92"/>
      <c r="K39" s="92"/>
      <c r="P39" s="92"/>
      <c r="Q39" s="92"/>
      <c r="R39" s="92"/>
      <c r="S39" s="92"/>
      <c r="T39" s="92"/>
    </row>
    <row r="40" spans="2:20" x14ac:dyDescent="0.25">
      <c r="B40" s="177" t="s">
        <v>53</v>
      </c>
      <c r="C40" s="177"/>
      <c r="D40" s="47"/>
      <c r="F40" s="140" t="s">
        <v>12</v>
      </c>
      <c r="G40" s="141" t="s">
        <v>19</v>
      </c>
      <c r="H40" s="141" t="s">
        <v>56</v>
      </c>
      <c r="I40" s="17"/>
      <c r="J40" s="17"/>
      <c r="K40" s="92"/>
      <c r="P40" s="92"/>
      <c r="Q40" s="94"/>
      <c r="R40" s="94"/>
      <c r="S40" s="17"/>
      <c r="T40" s="92"/>
    </row>
    <row r="41" spans="2:20" x14ac:dyDescent="0.25">
      <c r="B41" s="47"/>
      <c r="C41" s="47"/>
      <c r="D41" s="47"/>
      <c r="F41" s="20" t="s">
        <v>6</v>
      </c>
      <c r="G41" s="55">
        <f>H36</f>
        <v>3.5</v>
      </c>
      <c r="H41" s="1">
        <f>R35</f>
        <v>87.5</v>
      </c>
      <c r="I41" s="121"/>
      <c r="J41" s="118"/>
      <c r="K41" s="92"/>
      <c r="P41" s="92"/>
      <c r="Q41" s="17"/>
      <c r="R41" s="17"/>
      <c r="S41" s="17"/>
      <c r="T41" s="92"/>
    </row>
    <row r="42" spans="2:20" x14ac:dyDescent="0.25">
      <c r="B42" s="47"/>
      <c r="C42" s="47"/>
      <c r="D42" s="47"/>
      <c r="F42" s="20" t="s">
        <v>7</v>
      </c>
      <c r="G42" s="55">
        <f>G36</f>
        <v>3.8666666666666667</v>
      </c>
      <c r="H42" s="1">
        <f>Q35</f>
        <v>102.5</v>
      </c>
      <c r="I42" s="121"/>
      <c r="J42" s="118"/>
      <c r="K42" s="92"/>
      <c r="P42" s="92"/>
      <c r="Q42" s="139"/>
      <c r="R42" s="17"/>
      <c r="S42" s="17"/>
      <c r="T42" s="92"/>
    </row>
    <row r="43" spans="2:20" x14ac:dyDescent="0.25">
      <c r="B43" s="47"/>
      <c r="C43" s="47"/>
      <c r="D43" s="47"/>
      <c r="F43" s="20" t="s">
        <v>8</v>
      </c>
      <c r="G43" s="55">
        <f>F36</f>
        <v>3.9666666666666668</v>
      </c>
      <c r="H43" s="1">
        <f>P35</f>
        <v>112.5</v>
      </c>
      <c r="I43" s="121"/>
      <c r="J43" s="118"/>
      <c r="K43" s="92"/>
      <c r="P43" s="92"/>
      <c r="Q43" s="139"/>
      <c r="R43" s="121"/>
      <c r="S43" s="118"/>
      <c r="T43" s="92"/>
    </row>
    <row r="44" spans="2:20" x14ac:dyDescent="0.25">
      <c r="B44" s="47"/>
      <c r="C44" s="47"/>
      <c r="D44" s="47"/>
      <c r="F44" s="20" t="s">
        <v>9</v>
      </c>
      <c r="G44" s="55">
        <f>E36</f>
        <v>3.9333333333333331</v>
      </c>
      <c r="H44" s="1">
        <f>O35</f>
        <v>109</v>
      </c>
      <c r="I44" s="121"/>
      <c r="J44" s="118"/>
      <c r="K44" s="92"/>
      <c r="P44" s="92"/>
      <c r="Q44" s="139"/>
      <c r="R44" s="121"/>
      <c r="S44" s="118"/>
      <c r="T44" s="92"/>
    </row>
    <row r="45" spans="2:20" x14ac:dyDescent="0.25">
      <c r="B45" s="47" t="s">
        <v>24</v>
      </c>
      <c r="C45" s="25">
        <f>(12/((V6*V5)*(V5+1))*SUMSQ(M35:R35)-3*(V6)*(V5+1))</f>
        <v>4.1523809523810087</v>
      </c>
      <c r="D45" s="47"/>
      <c r="F45" s="20" t="s">
        <v>10</v>
      </c>
      <c r="G45" s="55">
        <f>D36</f>
        <v>3.8666666666666667</v>
      </c>
      <c r="H45" s="1">
        <f>N35</f>
        <v>106.5</v>
      </c>
      <c r="I45" s="121"/>
      <c r="J45" s="118"/>
      <c r="K45" s="92"/>
      <c r="P45" s="92"/>
      <c r="Q45" s="139"/>
      <c r="R45" s="121"/>
      <c r="S45" s="118"/>
      <c r="T45" s="92"/>
    </row>
    <row r="46" spans="2:20" x14ac:dyDescent="0.25">
      <c r="B46" s="47" t="s">
        <v>25</v>
      </c>
      <c r="C46" s="25">
        <f>_xlfn.CHISQ.INV.RT(0.05,5)</f>
        <v>11.070497693516353</v>
      </c>
      <c r="D46" s="47"/>
      <c r="F46" s="20" t="s">
        <v>11</v>
      </c>
      <c r="G46" s="55">
        <f>C36</f>
        <v>4.0333333333333332</v>
      </c>
      <c r="H46" s="1">
        <f>M35</f>
        <v>112</v>
      </c>
      <c r="I46" s="121"/>
      <c r="J46" s="118"/>
      <c r="K46" s="92"/>
      <c r="P46" s="92"/>
      <c r="Q46" s="139"/>
      <c r="R46" s="121"/>
      <c r="S46" s="118"/>
      <c r="T46" s="92"/>
    </row>
    <row r="47" spans="2:20" x14ac:dyDescent="0.25">
      <c r="B47" s="47" t="s">
        <v>57</v>
      </c>
      <c r="C47" s="47" t="s">
        <v>58</v>
      </c>
      <c r="D47" s="47"/>
      <c r="F47" s="150" t="s">
        <v>99</v>
      </c>
      <c r="G47" s="186">
        <f>1.645*SQRT((V6*V5*(V5+1)/6))</f>
        <v>23.838314747481625</v>
      </c>
      <c r="H47" s="186"/>
      <c r="I47" s="92"/>
      <c r="J47" s="92"/>
      <c r="K47" s="92"/>
      <c r="P47" s="92"/>
      <c r="Q47" s="139"/>
      <c r="R47" s="121"/>
      <c r="S47" s="118"/>
      <c r="T47" s="92"/>
    </row>
    <row r="48" spans="2:20" x14ac:dyDescent="0.25">
      <c r="B48" s="64"/>
      <c r="C48" s="64"/>
      <c r="D48" s="47"/>
      <c r="F48" s="139"/>
      <c r="G48" s="68"/>
      <c r="H48" s="68"/>
      <c r="P48" s="92"/>
      <c r="Q48" s="139"/>
      <c r="R48" s="121"/>
      <c r="S48" s="118"/>
      <c r="T48" s="92"/>
    </row>
    <row r="49" spans="2:20" x14ac:dyDescent="0.25">
      <c r="B49" s="178" t="s">
        <v>54</v>
      </c>
      <c r="C49" s="178"/>
      <c r="P49" s="92"/>
      <c r="Q49" s="139"/>
      <c r="R49" s="68"/>
      <c r="S49" s="68"/>
      <c r="T49" s="92"/>
    </row>
    <row r="50" spans="2:20" x14ac:dyDescent="0.25">
      <c r="P50" s="92"/>
      <c r="Q50" s="92"/>
      <c r="R50" s="92"/>
      <c r="S50" s="92"/>
      <c r="T50" s="92"/>
    </row>
    <row r="51" spans="2:20" x14ac:dyDescent="0.25">
      <c r="P51" s="92"/>
      <c r="Q51" s="92"/>
      <c r="R51" s="92"/>
      <c r="S51" s="92"/>
      <c r="T51" s="92"/>
    </row>
    <row r="53" spans="2:20" x14ac:dyDescent="0.25"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</row>
    <row r="54" spans="2:20" x14ac:dyDescent="0.25"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</row>
    <row r="55" spans="2:20" x14ac:dyDescent="0.25"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</row>
    <row r="56" spans="2:20" x14ac:dyDescent="0.25">
      <c r="B56" s="68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</row>
    <row r="57" spans="2:20" x14ac:dyDescent="0.25">
      <c r="B57" s="68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</row>
    <row r="58" spans="2:20" x14ac:dyDescent="0.25"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</row>
    <row r="59" spans="2:20" x14ac:dyDescent="0.25"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</row>
    <row r="60" spans="2:20" x14ac:dyDescent="0.25"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</row>
    <row r="61" spans="2:20" x14ac:dyDescent="0.25"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</row>
    <row r="62" spans="2:20" x14ac:dyDescent="0.25"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</row>
    <row r="63" spans="2:20" x14ac:dyDescent="0.25">
      <c r="B63" s="68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</row>
    <row r="64" spans="2:20" x14ac:dyDescent="0.25"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</row>
    <row r="65" spans="2:19" x14ac:dyDescent="0.25"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</row>
    <row r="66" spans="2:19" x14ac:dyDescent="0.25"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</row>
    <row r="67" spans="2:19" x14ac:dyDescent="0.25"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</row>
    <row r="68" spans="2:19" x14ac:dyDescent="0.25"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</row>
    <row r="69" spans="2:19" x14ac:dyDescent="0.25"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</row>
    <row r="70" spans="2:19" x14ac:dyDescent="0.25"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</row>
    <row r="71" spans="2:19" x14ac:dyDescent="0.25"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</row>
    <row r="72" spans="2:19" x14ac:dyDescent="0.25"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</row>
    <row r="73" spans="2:19" x14ac:dyDescent="0.25"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</row>
    <row r="74" spans="2:19" x14ac:dyDescent="0.25"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</row>
    <row r="75" spans="2:19" x14ac:dyDescent="0.25"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</row>
    <row r="76" spans="2:19" x14ac:dyDescent="0.25"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</row>
    <row r="77" spans="2:19" x14ac:dyDescent="0.25"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</row>
    <row r="78" spans="2:19" x14ac:dyDescent="0.25"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</row>
    <row r="79" spans="2:19" x14ac:dyDescent="0.25"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</row>
    <row r="80" spans="2:19" x14ac:dyDescent="0.25"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</row>
    <row r="81" spans="2:19" x14ac:dyDescent="0.25"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</row>
    <row r="82" spans="2:19" x14ac:dyDescent="0.25"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</row>
    <row r="83" spans="2:19" x14ac:dyDescent="0.25"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</row>
    <row r="84" spans="2:19" x14ac:dyDescent="0.25"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</row>
    <row r="85" spans="2:19" x14ac:dyDescent="0.25"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</row>
    <row r="86" spans="2:19" x14ac:dyDescent="0.25"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</row>
    <row r="87" spans="2:19" x14ac:dyDescent="0.25"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</row>
    <row r="88" spans="2:19" x14ac:dyDescent="0.25">
      <c r="B88" s="68"/>
      <c r="C88" s="68"/>
      <c r="D88" s="68"/>
      <c r="E88" s="68"/>
      <c r="F88" s="68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8"/>
      <c r="R88" s="68"/>
      <c r="S88" s="68"/>
    </row>
    <row r="89" spans="2:19" x14ac:dyDescent="0.25">
      <c r="B89" s="68"/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</row>
    <row r="90" spans="2:19" x14ac:dyDescent="0.25"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</row>
    <row r="91" spans="2:19" x14ac:dyDescent="0.25"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</row>
    <row r="92" spans="2:19" x14ac:dyDescent="0.25">
      <c r="B92" s="68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</row>
    <row r="93" spans="2:19" x14ac:dyDescent="0.25"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</row>
    <row r="94" spans="2:19" x14ac:dyDescent="0.25">
      <c r="B94" s="68"/>
      <c r="C94" s="68"/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</row>
    <row r="95" spans="2:19" x14ac:dyDescent="0.25"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</row>
    <row r="96" spans="2:19" x14ac:dyDescent="0.25"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</row>
    <row r="97" spans="2:20" x14ac:dyDescent="0.25">
      <c r="B97" s="68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</row>
    <row r="98" spans="2:20" x14ac:dyDescent="0.25">
      <c r="B98" s="68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</row>
    <row r="99" spans="2:20" x14ac:dyDescent="0.25"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</row>
    <row r="100" spans="2:20" x14ac:dyDescent="0.25">
      <c r="B100" s="68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</row>
    <row r="101" spans="2:20" x14ac:dyDescent="0.25"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</row>
    <row r="102" spans="2:20" x14ac:dyDescent="0.25"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</row>
    <row r="103" spans="2:20" x14ac:dyDescent="0.25">
      <c r="B103" s="68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</row>
    <row r="104" spans="2:20" x14ac:dyDescent="0.25"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</row>
    <row r="105" spans="2:20" x14ac:dyDescent="0.25"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</row>
    <row r="106" spans="2:20" x14ac:dyDescent="0.25">
      <c r="B106" s="68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</row>
    <row r="107" spans="2:20" x14ac:dyDescent="0.25"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</row>
    <row r="108" spans="2:20" x14ac:dyDescent="0.25"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</row>
    <row r="109" spans="2:20" x14ac:dyDescent="0.25">
      <c r="B109" s="68"/>
      <c r="C109" s="68"/>
      <c r="D109" s="68"/>
      <c r="E109" s="68"/>
      <c r="F109" s="68"/>
      <c r="G109" s="68"/>
      <c r="H109" s="68"/>
      <c r="I109" s="68"/>
      <c r="J109" s="68"/>
      <c r="K109" s="68"/>
      <c r="L109" s="68"/>
      <c r="M109" s="68"/>
      <c r="N109" s="68"/>
      <c r="O109" s="68"/>
      <c r="P109" s="68"/>
      <c r="Q109" s="68"/>
      <c r="R109" s="68"/>
      <c r="S109" s="68"/>
    </row>
    <row r="110" spans="2:20" x14ac:dyDescent="0.25">
      <c r="B110" s="68"/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  <c r="S110" s="68"/>
      <c r="T110" s="179"/>
    </row>
    <row r="111" spans="2:20" x14ac:dyDescent="0.25">
      <c r="B111" s="68"/>
      <c r="C111" s="68"/>
      <c r="D111" s="68"/>
      <c r="E111" s="68"/>
      <c r="F111" s="68"/>
      <c r="G111" s="68"/>
      <c r="H111" s="68"/>
      <c r="I111" s="68"/>
      <c r="J111" s="68"/>
      <c r="K111" s="68"/>
      <c r="L111" s="68"/>
      <c r="M111" s="68"/>
      <c r="N111" s="68"/>
      <c r="O111" s="68"/>
      <c r="P111" s="68"/>
      <c r="Q111" s="68"/>
      <c r="R111" s="68"/>
      <c r="S111" s="68"/>
      <c r="T111" s="179"/>
    </row>
    <row r="112" spans="2:20" x14ac:dyDescent="0.25">
      <c r="B112" s="68"/>
      <c r="C112" s="68"/>
      <c r="D112" s="68"/>
      <c r="E112" s="68"/>
      <c r="F112" s="68"/>
      <c r="G112" s="68"/>
      <c r="H112" s="68"/>
      <c r="I112" s="68"/>
      <c r="J112" s="68"/>
      <c r="K112" s="68"/>
      <c r="L112" s="68"/>
      <c r="M112" s="68"/>
      <c r="N112" s="68"/>
      <c r="O112" s="68"/>
      <c r="P112" s="68"/>
      <c r="Q112" s="68"/>
      <c r="R112" s="68"/>
      <c r="S112" s="68"/>
      <c r="T112" s="17"/>
    </row>
    <row r="113" spans="2:20" x14ac:dyDescent="0.25">
      <c r="B113" s="68"/>
      <c r="C113" s="68"/>
      <c r="D113" s="68"/>
      <c r="E113" s="68"/>
      <c r="F113" s="68"/>
      <c r="G113" s="68"/>
      <c r="H113" s="68"/>
      <c r="I113" s="68"/>
      <c r="J113" s="68"/>
      <c r="K113" s="68"/>
      <c r="L113" s="68"/>
      <c r="M113" s="68"/>
      <c r="N113" s="68"/>
      <c r="O113" s="68"/>
      <c r="P113" s="68"/>
      <c r="Q113" s="68"/>
      <c r="R113" s="68"/>
      <c r="S113" s="68"/>
      <c r="T113" s="17"/>
    </row>
    <row r="114" spans="2:20" x14ac:dyDescent="0.25">
      <c r="B114" s="68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  <c r="R114" s="68"/>
      <c r="S114" s="68"/>
      <c r="T114" s="17"/>
    </row>
    <row r="115" spans="2:20" x14ac:dyDescent="0.25">
      <c r="B115" s="68"/>
      <c r="C115" s="68"/>
      <c r="D115" s="68"/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68"/>
      <c r="T115" s="17"/>
    </row>
    <row r="116" spans="2:20" x14ac:dyDescent="0.25">
      <c r="B116" s="68"/>
      <c r="C116" s="68"/>
      <c r="D116" s="68"/>
      <c r="E116" s="68"/>
      <c r="F116" s="68"/>
      <c r="G116" s="68"/>
      <c r="H116" s="68"/>
      <c r="I116" s="68"/>
      <c r="J116" s="68"/>
      <c r="K116" s="68"/>
      <c r="L116" s="68"/>
      <c r="M116" s="68"/>
      <c r="N116" s="68"/>
      <c r="O116" s="68"/>
      <c r="P116" s="68"/>
      <c r="Q116" s="68"/>
      <c r="R116" s="68"/>
      <c r="S116" s="68"/>
      <c r="T116" s="17"/>
    </row>
    <row r="117" spans="2:20" x14ac:dyDescent="0.25"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17"/>
    </row>
    <row r="118" spans="2:20" x14ac:dyDescent="0.25">
      <c r="B118" s="68"/>
      <c r="C118" s="68"/>
      <c r="D118" s="68"/>
      <c r="E118" s="68"/>
      <c r="F118" s="68"/>
      <c r="G118" s="68"/>
      <c r="H118" s="68"/>
      <c r="I118" s="68"/>
      <c r="J118" s="68"/>
      <c r="K118" s="68"/>
      <c r="L118" s="68"/>
      <c r="M118" s="68"/>
      <c r="N118" s="68"/>
      <c r="O118" s="68"/>
      <c r="P118" s="68"/>
      <c r="Q118" s="68"/>
      <c r="R118" s="68"/>
      <c r="S118" s="68"/>
      <c r="T118" s="17"/>
    </row>
    <row r="119" spans="2:20" x14ac:dyDescent="0.25">
      <c r="B119" s="68"/>
      <c r="C119" s="68"/>
      <c r="D119" s="68"/>
      <c r="E119" s="68"/>
      <c r="F119" s="68"/>
      <c r="G119" s="68"/>
      <c r="H119" s="68"/>
      <c r="I119" s="68"/>
      <c r="J119" s="68"/>
      <c r="K119" s="68"/>
      <c r="L119" s="68"/>
      <c r="M119" s="68"/>
      <c r="N119" s="68"/>
      <c r="O119" s="68"/>
      <c r="P119" s="68"/>
      <c r="Q119" s="68"/>
      <c r="R119" s="68"/>
      <c r="S119" s="68"/>
      <c r="T119" s="17"/>
    </row>
    <row r="120" spans="2:20" x14ac:dyDescent="0.25">
      <c r="B120" s="68"/>
      <c r="C120" s="68"/>
      <c r="D120" s="68"/>
      <c r="E120" s="68"/>
      <c r="F120" s="68"/>
      <c r="G120" s="68"/>
      <c r="H120" s="68"/>
      <c r="I120" s="68"/>
      <c r="J120" s="68"/>
      <c r="K120" s="68"/>
      <c r="L120" s="68"/>
      <c r="M120" s="68"/>
      <c r="N120" s="68"/>
      <c r="O120" s="68"/>
      <c r="P120" s="68"/>
      <c r="Q120" s="68"/>
      <c r="R120" s="68"/>
      <c r="S120" s="68"/>
      <c r="T120" s="17"/>
    </row>
    <row r="121" spans="2:20" x14ac:dyDescent="0.25">
      <c r="B121" s="68"/>
      <c r="C121" s="68"/>
      <c r="D121" s="68"/>
      <c r="E121" s="68"/>
      <c r="F121" s="68"/>
      <c r="G121" s="68"/>
      <c r="H121" s="68"/>
      <c r="I121" s="68"/>
      <c r="J121" s="68"/>
      <c r="K121" s="68"/>
      <c r="L121" s="68"/>
      <c r="M121" s="68"/>
      <c r="N121" s="68"/>
      <c r="O121" s="68"/>
      <c r="P121" s="68"/>
      <c r="Q121" s="68"/>
      <c r="R121" s="68"/>
      <c r="S121" s="68"/>
      <c r="T121" s="17"/>
    </row>
    <row r="122" spans="2:20" x14ac:dyDescent="0.25">
      <c r="B122" s="68"/>
      <c r="C122" s="68"/>
      <c r="D122" s="68"/>
      <c r="E122" s="68"/>
      <c r="F122" s="68"/>
      <c r="G122" s="68"/>
      <c r="H122" s="68"/>
      <c r="I122" s="68"/>
      <c r="J122" s="68"/>
      <c r="K122" s="68"/>
      <c r="L122" s="68"/>
      <c r="M122" s="68"/>
      <c r="N122" s="68"/>
      <c r="O122" s="68"/>
      <c r="P122" s="68"/>
      <c r="Q122" s="68"/>
      <c r="R122" s="68"/>
      <c r="S122" s="68"/>
      <c r="T122" s="17"/>
    </row>
    <row r="123" spans="2:20" x14ac:dyDescent="0.25">
      <c r="B123" s="68"/>
      <c r="C123" s="68"/>
      <c r="D123" s="68"/>
      <c r="E123" s="68"/>
      <c r="F123" s="68"/>
      <c r="G123" s="68"/>
      <c r="H123" s="68"/>
      <c r="I123" s="68"/>
      <c r="J123" s="68"/>
      <c r="K123" s="68"/>
      <c r="L123" s="68"/>
      <c r="M123" s="68"/>
      <c r="N123" s="68"/>
      <c r="O123" s="68"/>
      <c r="P123" s="68"/>
      <c r="Q123" s="68"/>
      <c r="R123" s="68"/>
      <c r="S123" s="68"/>
      <c r="T123" s="17"/>
    </row>
    <row r="124" spans="2:20" x14ac:dyDescent="0.25">
      <c r="B124" s="68"/>
      <c r="C124" s="68"/>
      <c r="D124" s="68"/>
      <c r="E124" s="68"/>
      <c r="F124" s="68"/>
      <c r="G124" s="68"/>
      <c r="H124" s="68"/>
      <c r="I124" s="68"/>
      <c r="J124" s="68"/>
      <c r="K124" s="68"/>
      <c r="L124" s="68"/>
      <c r="M124" s="68"/>
      <c r="N124" s="68"/>
      <c r="O124" s="68"/>
      <c r="P124" s="68"/>
      <c r="Q124" s="68"/>
      <c r="R124" s="68"/>
      <c r="S124" s="68"/>
      <c r="T124" s="17"/>
    </row>
    <row r="125" spans="2:20" x14ac:dyDescent="0.25">
      <c r="B125" s="68"/>
      <c r="C125" s="68"/>
      <c r="D125" s="68"/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8"/>
      <c r="Q125" s="68"/>
      <c r="R125" s="68"/>
      <c r="S125" s="68"/>
      <c r="T125" s="17"/>
    </row>
    <row r="126" spans="2:20" x14ac:dyDescent="0.25">
      <c r="B126" s="68"/>
      <c r="C126" s="68"/>
      <c r="D126" s="68"/>
      <c r="E126" s="68"/>
      <c r="F126" s="68"/>
      <c r="G126" s="68"/>
      <c r="H126" s="68"/>
      <c r="I126" s="68"/>
      <c r="J126" s="68"/>
      <c r="K126" s="68"/>
      <c r="L126" s="68"/>
      <c r="M126" s="68"/>
      <c r="N126" s="68"/>
      <c r="O126" s="68"/>
      <c r="P126" s="68"/>
      <c r="Q126" s="68"/>
      <c r="R126" s="68"/>
      <c r="S126" s="68"/>
      <c r="T126" s="17"/>
    </row>
    <row r="127" spans="2:20" x14ac:dyDescent="0.25">
      <c r="B127" s="68"/>
      <c r="C127" s="68"/>
      <c r="D127" s="68"/>
      <c r="E127" s="68"/>
      <c r="F127" s="68"/>
      <c r="G127" s="68"/>
      <c r="H127" s="68"/>
      <c r="I127" s="68"/>
      <c r="J127" s="68"/>
      <c r="K127" s="68"/>
      <c r="L127" s="68"/>
      <c r="M127" s="68"/>
      <c r="N127" s="68"/>
      <c r="O127" s="68"/>
      <c r="P127" s="68"/>
      <c r="Q127" s="68"/>
      <c r="R127" s="68"/>
      <c r="S127" s="68"/>
      <c r="T127" s="17"/>
    </row>
    <row r="128" spans="2:20" x14ac:dyDescent="0.25">
      <c r="B128" s="68"/>
      <c r="C128" s="68"/>
      <c r="D128" s="68"/>
      <c r="E128" s="68"/>
      <c r="F128" s="68"/>
      <c r="G128" s="68"/>
      <c r="H128" s="6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68"/>
      <c r="T128" s="17"/>
    </row>
    <row r="129" spans="2:20" x14ac:dyDescent="0.25">
      <c r="B129" s="68"/>
      <c r="C129" s="68"/>
      <c r="D129" s="68"/>
      <c r="E129" s="68"/>
      <c r="F129" s="68"/>
      <c r="G129" s="68"/>
      <c r="H129" s="68"/>
      <c r="I129" s="68"/>
      <c r="J129" s="68"/>
      <c r="K129" s="68"/>
      <c r="L129" s="68"/>
      <c r="M129" s="68"/>
      <c r="N129" s="68"/>
      <c r="O129" s="68"/>
      <c r="P129" s="68"/>
      <c r="Q129" s="68"/>
      <c r="R129" s="68"/>
      <c r="S129" s="68"/>
      <c r="T129" s="17"/>
    </row>
    <row r="130" spans="2:20" x14ac:dyDescent="0.25">
      <c r="B130" s="68"/>
      <c r="C130" s="68"/>
      <c r="D130" s="68"/>
      <c r="E130" s="68"/>
      <c r="F130" s="68"/>
      <c r="G130" s="68"/>
      <c r="H130" s="68"/>
      <c r="I130" s="68"/>
      <c r="J130" s="68"/>
      <c r="K130" s="68"/>
      <c r="L130" s="68"/>
      <c r="M130" s="68"/>
      <c r="N130" s="68"/>
      <c r="O130" s="68"/>
      <c r="P130" s="68"/>
      <c r="Q130" s="68"/>
      <c r="R130" s="68"/>
      <c r="S130" s="68"/>
      <c r="T130" s="17"/>
    </row>
    <row r="131" spans="2:20" x14ac:dyDescent="0.25">
      <c r="B131" s="68"/>
      <c r="C131" s="68"/>
      <c r="D131" s="68"/>
      <c r="E131" s="68"/>
      <c r="F131" s="68"/>
      <c r="G131" s="68"/>
      <c r="H131" s="68"/>
      <c r="I131" s="68"/>
      <c r="J131" s="68"/>
      <c r="K131" s="68"/>
      <c r="L131" s="68"/>
      <c r="M131" s="68"/>
      <c r="N131" s="68"/>
      <c r="O131" s="68"/>
      <c r="P131" s="68"/>
      <c r="Q131" s="68"/>
      <c r="R131" s="68"/>
      <c r="S131" s="68"/>
      <c r="T131" s="17"/>
    </row>
    <row r="132" spans="2:20" x14ac:dyDescent="0.25">
      <c r="B132" s="68"/>
      <c r="C132" s="68"/>
      <c r="D132" s="68"/>
      <c r="E132" s="68"/>
      <c r="F132" s="68"/>
      <c r="G132" s="68"/>
      <c r="H132" s="68"/>
      <c r="I132" s="68"/>
      <c r="J132" s="68"/>
      <c r="K132" s="68"/>
      <c r="L132" s="68"/>
      <c r="M132" s="68"/>
      <c r="N132" s="68"/>
      <c r="O132" s="68"/>
      <c r="P132" s="68"/>
      <c r="Q132" s="68"/>
      <c r="R132" s="68"/>
      <c r="S132" s="68"/>
      <c r="T132" s="17"/>
    </row>
    <row r="133" spans="2:20" x14ac:dyDescent="0.25">
      <c r="B133" s="68"/>
      <c r="C133" s="68"/>
      <c r="D133" s="68"/>
      <c r="E133" s="68"/>
      <c r="F133" s="68"/>
      <c r="G133" s="68"/>
      <c r="H133" s="68"/>
      <c r="I133" s="68"/>
      <c r="J133" s="68"/>
      <c r="K133" s="68"/>
      <c r="L133" s="68"/>
      <c r="M133" s="68"/>
      <c r="N133" s="68"/>
      <c r="O133" s="68"/>
      <c r="P133" s="68"/>
      <c r="Q133" s="68"/>
      <c r="R133" s="68"/>
      <c r="S133" s="68"/>
      <c r="T133" s="17"/>
    </row>
    <row r="134" spans="2:20" x14ac:dyDescent="0.25">
      <c r="B134" s="68"/>
      <c r="C134" s="68"/>
      <c r="D134" s="68"/>
      <c r="E134" s="68"/>
      <c r="F134" s="68"/>
      <c r="G134" s="68"/>
      <c r="H134" s="68"/>
      <c r="I134" s="68"/>
      <c r="J134" s="68"/>
      <c r="K134" s="68"/>
      <c r="L134" s="68"/>
      <c r="M134" s="68"/>
      <c r="N134" s="68"/>
      <c r="O134" s="68"/>
      <c r="P134" s="68"/>
      <c r="Q134" s="68"/>
      <c r="R134" s="68"/>
      <c r="S134" s="68"/>
      <c r="T134" s="17"/>
    </row>
    <row r="135" spans="2:20" x14ac:dyDescent="0.25">
      <c r="B135" s="68"/>
      <c r="C135" s="68"/>
      <c r="D135" s="68"/>
      <c r="E135" s="68"/>
      <c r="F135" s="68"/>
      <c r="G135" s="68"/>
      <c r="H135" s="68"/>
      <c r="I135" s="68"/>
      <c r="J135" s="68"/>
      <c r="K135" s="68"/>
      <c r="L135" s="68"/>
      <c r="M135" s="68"/>
      <c r="N135" s="68"/>
      <c r="O135" s="68"/>
      <c r="P135" s="68"/>
      <c r="Q135" s="68"/>
      <c r="R135" s="68"/>
      <c r="S135" s="68"/>
      <c r="T135" s="17"/>
    </row>
    <row r="136" spans="2:20" x14ac:dyDescent="0.25">
      <c r="B136" s="68"/>
      <c r="C136" s="68"/>
      <c r="D136" s="68"/>
      <c r="E136" s="68"/>
      <c r="F136" s="68"/>
      <c r="G136" s="68"/>
      <c r="H136" s="68"/>
      <c r="I136" s="68"/>
      <c r="J136" s="68"/>
      <c r="K136" s="68"/>
      <c r="L136" s="68"/>
      <c r="M136" s="68"/>
      <c r="N136" s="68"/>
      <c r="O136" s="68"/>
      <c r="P136" s="68"/>
      <c r="Q136" s="68"/>
      <c r="R136" s="68"/>
      <c r="S136" s="68"/>
      <c r="T136" s="17"/>
    </row>
    <row r="137" spans="2:20" x14ac:dyDescent="0.25">
      <c r="B137" s="68"/>
      <c r="C137" s="68"/>
      <c r="D137" s="68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8"/>
      <c r="T137" s="17"/>
    </row>
    <row r="138" spans="2:20" x14ac:dyDescent="0.25">
      <c r="B138" s="68"/>
      <c r="C138" s="68"/>
      <c r="D138" s="68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8"/>
      <c r="T138" s="17"/>
    </row>
    <row r="139" spans="2:20" x14ac:dyDescent="0.25">
      <c r="B139" s="68"/>
      <c r="C139" s="68"/>
      <c r="D139" s="68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8"/>
      <c r="T139" s="17"/>
    </row>
    <row r="140" spans="2:20" x14ac:dyDescent="0.25">
      <c r="B140" s="68"/>
      <c r="C140" s="68"/>
      <c r="D140" s="68"/>
      <c r="E140" s="68"/>
      <c r="F140" s="68"/>
      <c r="G140" s="68"/>
      <c r="H140" s="68"/>
      <c r="I140" s="68"/>
      <c r="J140" s="68"/>
      <c r="K140" s="68"/>
      <c r="L140" s="68"/>
      <c r="M140" s="68"/>
      <c r="N140" s="68"/>
      <c r="O140" s="68"/>
      <c r="P140" s="68"/>
      <c r="Q140" s="68"/>
      <c r="R140" s="68"/>
      <c r="S140" s="68"/>
      <c r="T140" s="17"/>
    </row>
    <row r="141" spans="2:20" x14ac:dyDescent="0.25">
      <c r="B141" s="68"/>
      <c r="C141" s="68"/>
      <c r="D141" s="68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8"/>
      <c r="T141" s="17"/>
    </row>
    <row r="142" spans="2:20" x14ac:dyDescent="0.25">
      <c r="B142" s="68"/>
      <c r="C142" s="68"/>
      <c r="D142" s="68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8"/>
      <c r="T142" s="17"/>
    </row>
    <row r="143" spans="2:20" x14ac:dyDescent="0.25">
      <c r="B143" s="68"/>
      <c r="C143" s="68"/>
      <c r="D143" s="68"/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/>
      <c r="Q143" s="68"/>
      <c r="R143" s="68"/>
      <c r="S143" s="68"/>
      <c r="T143" s="17"/>
    </row>
    <row r="144" spans="2:20" x14ac:dyDescent="0.25">
      <c r="B144" s="68"/>
      <c r="C144" s="68"/>
      <c r="D144" s="68"/>
      <c r="E144" s="68"/>
      <c r="F144" s="68"/>
      <c r="G144" s="68"/>
      <c r="H144" s="68"/>
      <c r="I144" s="68"/>
      <c r="J144" s="68"/>
      <c r="K144" s="68"/>
      <c r="L144" s="68"/>
      <c r="M144" s="68"/>
      <c r="N144" s="68"/>
      <c r="O144" s="68"/>
      <c r="P144" s="68"/>
      <c r="Q144" s="68"/>
      <c r="R144" s="68"/>
      <c r="S144" s="68"/>
    </row>
    <row r="145" spans="2:19" x14ac:dyDescent="0.25">
      <c r="B145" s="68"/>
      <c r="C145" s="68"/>
      <c r="D145" s="68"/>
      <c r="E145" s="68"/>
      <c r="F145" s="68"/>
      <c r="G145" s="68"/>
      <c r="H145" s="68"/>
      <c r="I145" s="68"/>
      <c r="J145" s="68"/>
      <c r="K145" s="68"/>
      <c r="L145" s="68"/>
      <c r="M145" s="68"/>
      <c r="N145" s="68"/>
      <c r="O145" s="68"/>
      <c r="P145" s="68"/>
      <c r="Q145" s="68"/>
      <c r="R145" s="68"/>
      <c r="S145" s="68"/>
    </row>
    <row r="146" spans="2:19" x14ac:dyDescent="0.25">
      <c r="B146" s="68"/>
      <c r="C146" s="68"/>
      <c r="D146" s="68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8"/>
    </row>
    <row r="147" spans="2:19" x14ac:dyDescent="0.25">
      <c r="B147" s="68"/>
      <c r="C147" s="68"/>
      <c r="D147" s="68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S147" s="68"/>
    </row>
    <row r="148" spans="2:19" x14ac:dyDescent="0.25">
      <c r="B148" s="68"/>
      <c r="C148" s="68"/>
      <c r="D148" s="68"/>
      <c r="E148" s="68"/>
      <c r="F148" s="68"/>
      <c r="G148" s="68"/>
      <c r="H148" s="68"/>
      <c r="I148" s="68"/>
      <c r="J148" s="68"/>
      <c r="K148" s="68"/>
      <c r="L148" s="68"/>
      <c r="M148" s="68"/>
      <c r="N148" s="68"/>
      <c r="O148" s="68"/>
      <c r="P148" s="68"/>
      <c r="Q148" s="68"/>
      <c r="R148" s="68"/>
      <c r="S148" s="68"/>
    </row>
    <row r="149" spans="2:19" x14ac:dyDescent="0.25">
      <c r="B149" s="68"/>
      <c r="C149" s="68"/>
      <c r="D149" s="68"/>
      <c r="E149" s="68"/>
      <c r="F149" s="68"/>
      <c r="G149" s="68"/>
      <c r="H149" s="68"/>
      <c r="I149" s="68"/>
      <c r="J149" s="68"/>
      <c r="K149" s="68"/>
      <c r="L149" s="68"/>
      <c r="M149" s="68"/>
      <c r="N149" s="68"/>
      <c r="O149" s="68"/>
      <c r="P149" s="68"/>
      <c r="Q149" s="68"/>
      <c r="R149" s="68"/>
      <c r="S149" s="68"/>
    </row>
    <row r="150" spans="2:19" x14ac:dyDescent="0.25">
      <c r="B150" s="68"/>
      <c r="C150" s="68"/>
      <c r="D150" s="68"/>
      <c r="E150" s="68"/>
      <c r="F150" s="68"/>
      <c r="G150" s="68"/>
      <c r="H150" s="68"/>
      <c r="I150" s="68"/>
      <c r="J150" s="68"/>
      <c r="K150" s="68"/>
      <c r="L150" s="68"/>
      <c r="M150" s="68"/>
      <c r="N150" s="68"/>
      <c r="O150" s="68"/>
      <c r="P150" s="68"/>
      <c r="Q150" s="68"/>
      <c r="R150" s="68"/>
      <c r="S150" s="68"/>
    </row>
    <row r="151" spans="2:19" x14ac:dyDescent="0.25">
      <c r="B151" s="68"/>
      <c r="C151" s="68"/>
      <c r="D151" s="68"/>
      <c r="E151" s="68"/>
      <c r="F151" s="68"/>
      <c r="G151" s="68"/>
      <c r="H151" s="68"/>
      <c r="I151" s="68"/>
      <c r="J151" s="68"/>
      <c r="K151" s="68"/>
      <c r="L151" s="68"/>
      <c r="M151" s="68"/>
      <c r="N151" s="68"/>
      <c r="O151" s="68"/>
      <c r="P151" s="68"/>
      <c r="Q151" s="68"/>
      <c r="R151" s="68"/>
      <c r="S151" s="68"/>
    </row>
    <row r="152" spans="2:19" x14ac:dyDescent="0.25">
      <c r="B152" s="68"/>
      <c r="C152" s="68"/>
      <c r="D152" s="68"/>
      <c r="E152" s="68"/>
      <c r="F152" s="68"/>
      <c r="G152" s="68"/>
      <c r="H152" s="68"/>
      <c r="I152" s="68"/>
      <c r="J152" s="68"/>
      <c r="K152" s="68"/>
      <c r="L152" s="68"/>
      <c r="M152" s="68"/>
      <c r="N152" s="68"/>
      <c r="O152" s="68"/>
      <c r="P152" s="68"/>
      <c r="Q152" s="68"/>
      <c r="R152" s="68"/>
      <c r="S152" s="68"/>
    </row>
    <row r="153" spans="2:19" x14ac:dyDescent="0.25">
      <c r="B153" s="68"/>
      <c r="C153" s="68"/>
      <c r="D153" s="68"/>
      <c r="E153" s="68"/>
      <c r="F153" s="68"/>
      <c r="G153" s="68"/>
      <c r="H153" s="68"/>
      <c r="I153" s="68"/>
      <c r="J153" s="68"/>
      <c r="K153" s="68"/>
      <c r="L153" s="68"/>
      <c r="M153" s="68"/>
      <c r="N153" s="68"/>
      <c r="O153" s="68"/>
      <c r="P153" s="68"/>
      <c r="Q153" s="68"/>
      <c r="R153" s="68"/>
      <c r="S153" s="68"/>
    </row>
    <row r="154" spans="2:19" x14ac:dyDescent="0.25">
      <c r="B154" s="68"/>
      <c r="C154" s="68"/>
      <c r="D154" s="68"/>
      <c r="E154" s="68"/>
      <c r="F154" s="68"/>
      <c r="G154" s="68"/>
      <c r="H154" s="68"/>
      <c r="I154" s="68"/>
      <c r="J154" s="68"/>
      <c r="K154" s="68"/>
      <c r="L154" s="68"/>
      <c r="M154" s="68"/>
      <c r="N154" s="68"/>
      <c r="O154" s="68"/>
      <c r="P154" s="68"/>
      <c r="Q154" s="68"/>
      <c r="R154" s="68"/>
      <c r="S154" s="68"/>
    </row>
    <row r="155" spans="2:19" x14ac:dyDescent="0.25">
      <c r="B155" s="68"/>
      <c r="C155" s="68"/>
      <c r="D155" s="68"/>
      <c r="E155" s="68"/>
      <c r="F155" s="68"/>
      <c r="G155" s="68"/>
      <c r="H155" s="68"/>
      <c r="I155" s="68"/>
      <c r="J155" s="68"/>
      <c r="K155" s="68"/>
      <c r="L155" s="68"/>
      <c r="M155" s="68"/>
      <c r="N155" s="68"/>
      <c r="O155" s="68"/>
      <c r="P155" s="68"/>
      <c r="Q155" s="68"/>
      <c r="R155" s="68"/>
      <c r="S155" s="68"/>
    </row>
    <row r="156" spans="2:19" x14ac:dyDescent="0.25">
      <c r="B156" s="68"/>
      <c r="C156" s="68"/>
      <c r="D156" s="68"/>
      <c r="E156" s="68"/>
      <c r="F156" s="68"/>
      <c r="G156" s="68"/>
      <c r="H156" s="68"/>
      <c r="I156" s="68"/>
      <c r="J156" s="68"/>
      <c r="K156" s="68"/>
      <c r="L156" s="68"/>
      <c r="M156" s="68"/>
      <c r="N156" s="68"/>
      <c r="O156" s="68"/>
      <c r="P156" s="68"/>
      <c r="Q156" s="68"/>
      <c r="R156" s="68"/>
      <c r="S156" s="68"/>
    </row>
    <row r="157" spans="2:19" x14ac:dyDescent="0.25">
      <c r="B157" s="68"/>
      <c r="C157" s="68"/>
      <c r="D157" s="68"/>
      <c r="E157" s="68"/>
      <c r="F157" s="68"/>
      <c r="G157" s="68"/>
      <c r="H157" s="68"/>
      <c r="I157" s="68"/>
      <c r="J157" s="68"/>
      <c r="K157" s="68"/>
      <c r="L157" s="68"/>
      <c r="M157" s="68"/>
      <c r="N157" s="68"/>
      <c r="O157" s="68"/>
      <c r="P157" s="68"/>
      <c r="Q157" s="68"/>
      <c r="R157" s="68"/>
      <c r="S157" s="68"/>
    </row>
    <row r="158" spans="2:19" x14ac:dyDescent="0.25">
      <c r="B158" s="68"/>
      <c r="C158" s="68"/>
      <c r="D158" s="68"/>
      <c r="E158" s="68"/>
      <c r="F158" s="68"/>
      <c r="G158" s="68"/>
      <c r="H158" s="68"/>
      <c r="I158" s="68"/>
      <c r="J158" s="68"/>
      <c r="K158" s="68"/>
      <c r="L158" s="68"/>
      <c r="M158" s="68"/>
      <c r="N158" s="68"/>
      <c r="O158" s="68"/>
      <c r="P158" s="68"/>
      <c r="Q158" s="68"/>
      <c r="R158" s="68"/>
      <c r="S158" s="68"/>
    </row>
    <row r="159" spans="2:19" x14ac:dyDescent="0.25">
      <c r="B159" s="68"/>
      <c r="C159" s="68"/>
      <c r="D159" s="68"/>
      <c r="E159" s="68"/>
      <c r="F159" s="68"/>
      <c r="G159" s="68"/>
      <c r="H159" s="68"/>
      <c r="I159" s="68"/>
      <c r="J159" s="68"/>
      <c r="K159" s="68"/>
      <c r="L159" s="68"/>
      <c r="M159" s="68"/>
      <c r="N159" s="68"/>
      <c r="O159" s="68"/>
      <c r="P159" s="68"/>
      <c r="Q159" s="68"/>
      <c r="R159" s="68"/>
      <c r="S159" s="68"/>
    </row>
    <row r="160" spans="2:19" x14ac:dyDescent="0.25">
      <c r="B160" s="68"/>
      <c r="C160" s="68"/>
      <c r="D160" s="68"/>
      <c r="E160" s="68"/>
      <c r="F160" s="68"/>
      <c r="G160" s="68"/>
      <c r="H160" s="68"/>
      <c r="I160" s="68"/>
      <c r="J160" s="68"/>
      <c r="K160" s="68"/>
      <c r="L160" s="68"/>
      <c r="M160" s="68"/>
      <c r="N160" s="68"/>
      <c r="O160" s="68"/>
      <c r="P160" s="68"/>
      <c r="Q160" s="68"/>
      <c r="R160" s="68"/>
      <c r="S160" s="68"/>
    </row>
    <row r="161" spans="2:19" x14ac:dyDescent="0.25">
      <c r="B161" s="68"/>
      <c r="C161" s="68"/>
      <c r="D161" s="68"/>
      <c r="E161" s="68"/>
      <c r="F161" s="68"/>
      <c r="G161" s="68"/>
      <c r="H161" s="68"/>
      <c r="I161" s="68"/>
      <c r="J161" s="68"/>
      <c r="K161" s="68"/>
      <c r="L161" s="68"/>
      <c r="M161" s="68"/>
      <c r="N161" s="68"/>
      <c r="O161" s="68"/>
      <c r="P161" s="68"/>
      <c r="Q161" s="68"/>
      <c r="R161" s="68"/>
      <c r="S161" s="68"/>
    </row>
    <row r="162" spans="2:19" x14ac:dyDescent="0.25">
      <c r="B162" s="68"/>
      <c r="C162" s="68"/>
      <c r="D162" s="68"/>
      <c r="E162" s="68"/>
      <c r="F162" s="68"/>
      <c r="G162" s="68"/>
      <c r="H162" s="68"/>
      <c r="I162" s="68"/>
      <c r="J162" s="68"/>
      <c r="K162" s="68"/>
      <c r="L162" s="68"/>
      <c r="M162" s="68"/>
      <c r="N162" s="68"/>
      <c r="O162" s="68"/>
      <c r="P162" s="68"/>
      <c r="Q162" s="68"/>
      <c r="R162" s="68"/>
      <c r="S162" s="68"/>
    </row>
    <row r="163" spans="2:19" x14ac:dyDescent="0.25">
      <c r="B163" s="68"/>
      <c r="C163" s="68"/>
      <c r="D163" s="68"/>
      <c r="E163" s="68"/>
      <c r="F163" s="68"/>
      <c r="G163" s="68"/>
      <c r="H163" s="68"/>
      <c r="I163" s="68"/>
      <c r="J163" s="68"/>
      <c r="K163" s="68"/>
      <c r="L163" s="68"/>
      <c r="M163" s="68"/>
      <c r="N163" s="68"/>
      <c r="O163" s="68"/>
      <c r="P163" s="68"/>
      <c r="Q163" s="68"/>
      <c r="R163" s="68"/>
      <c r="S163" s="68"/>
    </row>
    <row r="164" spans="2:19" x14ac:dyDescent="0.25">
      <c r="B164" s="68"/>
      <c r="C164" s="68"/>
      <c r="D164" s="68"/>
      <c r="E164" s="68"/>
      <c r="F164" s="68"/>
      <c r="G164" s="68"/>
      <c r="H164" s="68"/>
      <c r="I164" s="68"/>
      <c r="J164" s="68"/>
      <c r="K164" s="68"/>
      <c r="L164" s="68"/>
      <c r="M164" s="68"/>
      <c r="N164" s="68"/>
      <c r="O164" s="68"/>
      <c r="P164" s="68"/>
      <c r="Q164" s="68"/>
      <c r="R164" s="68"/>
      <c r="S164" s="68"/>
    </row>
    <row r="165" spans="2:19" x14ac:dyDescent="0.25">
      <c r="B165" s="68"/>
      <c r="C165" s="68"/>
      <c r="D165" s="68"/>
      <c r="E165" s="68"/>
      <c r="F165" s="68"/>
      <c r="G165" s="68"/>
      <c r="H165" s="68"/>
      <c r="I165" s="68"/>
      <c r="J165" s="68"/>
      <c r="K165" s="68"/>
      <c r="L165" s="68"/>
      <c r="M165" s="68"/>
      <c r="N165" s="68"/>
      <c r="O165" s="68"/>
      <c r="P165" s="68"/>
      <c r="Q165" s="68"/>
      <c r="R165" s="68"/>
      <c r="S165" s="68"/>
    </row>
    <row r="166" spans="2:19" x14ac:dyDescent="0.25">
      <c r="B166" s="68"/>
      <c r="C166" s="68"/>
      <c r="D166" s="68"/>
      <c r="E166" s="68"/>
      <c r="F166" s="68"/>
      <c r="G166" s="68"/>
      <c r="H166" s="68"/>
      <c r="I166" s="68"/>
      <c r="J166" s="68"/>
      <c r="K166" s="68"/>
      <c r="L166" s="68"/>
      <c r="M166" s="68"/>
      <c r="N166" s="68"/>
      <c r="O166" s="68"/>
      <c r="P166" s="68"/>
      <c r="Q166" s="68"/>
      <c r="R166" s="68"/>
      <c r="S166" s="68"/>
    </row>
    <row r="167" spans="2:19" x14ac:dyDescent="0.25">
      <c r="B167" s="68"/>
      <c r="C167" s="68"/>
      <c r="D167" s="68"/>
      <c r="E167" s="68"/>
      <c r="F167" s="68"/>
      <c r="G167" s="68"/>
      <c r="H167" s="68"/>
      <c r="I167" s="68"/>
      <c r="J167" s="68"/>
      <c r="K167" s="68"/>
      <c r="L167" s="68"/>
      <c r="M167" s="68"/>
      <c r="N167" s="68"/>
      <c r="O167" s="68"/>
      <c r="P167" s="68"/>
      <c r="Q167" s="68"/>
      <c r="R167" s="68"/>
      <c r="S167" s="68"/>
    </row>
    <row r="168" spans="2:19" x14ac:dyDescent="0.25">
      <c r="B168" s="68"/>
      <c r="C168" s="68"/>
      <c r="D168" s="68"/>
      <c r="E168" s="68"/>
      <c r="F168" s="68"/>
      <c r="G168" s="68"/>
      <c r="H168" s="68"/>
      <c r="I168" s="68"/>
      <c r="J168" s="68"/>
      <c r="K168" s="68"/>
      <c r="L168" s="68"/>
      <c r="M168" s="68"/>
      <c r="N168" s="68"/>
      <c r="O168" s="68"/>
      <c r="P168" s="68"/>
      <c r="Q168" s="68"/>
      <c r="R168" s="68"/>
      <c r="S168" s="68"/>
    </row>
    <row r="169" spans="2:19" x14ac:dyDescent="0.25">
      <c r="B169" s="68"/>
      <c r="C169" s="68"/>
      <c r="D169" s="68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  <c r="Q169" s="68"/>
      <c r="R169" s="68"/>
      <c r="S169" s="68"/>
    </row>
    <row r="170" spans="2:19" x14ac:dyDescent="0.25">
      <c r="B170" s="68"/>
      <c r="C170" s="68"/>
      <c r="D170" s="68"/>
      <c r="E170" s="68"/>
      <c r="F170" s="68"/>
      <c r="G170" s="68"/>
      <c r="H170" s="68"/>
      <c r="I170" s="68"/>
      <c r="J170" s="68"/>
      <c r="K170" s="68"/>
      <c r="L170" s="68"/>
      <c r="M170" s="68"/>
      <c r="N170" s="68"/>
      <c r="O170" s="68"/>
      <c r="P170" s="68"/>
      <c r="Q170" s="68"/>
      <c r="R170" s="68"/>
      <c r="S170" s="68"/>
    </row>
    <row r="171" spans="2:19" x14ac:dyDescent="0.25">
      <c r="B171" s="68"/>
      <c r="C171" s="68"/>
      <c r="D171" s="68"/>
      <c r="E171" s="68"/>
      <c r="F171" s="68"/>
      <c r="G171" s="68"/>
      <c r="H171" s="68"/>
      <c r="I171" s="68"/>
      <c r="J171" s="68"/>
      <c r="K171" s="68"/>
      <c r="L171" s="68"/>
      <c r="M171" s="68"/>
      <c r="N171" s="68"/>
      <c r="O171" s="68"/>
      <c r="P171" s="68"/>
      <c r="Q171" s="68"/>
      <c r="R171" s="68"/>
      <c r="S171" s="68"/>
    </row>
    <row r="172" spans="2:19" x14ac:dyDescent="0.25">
      <c r="B172" s="68"/>
      <c r="C172" s="68"/>
      <c r="D172" s="68"/>
      <c r="E172" s="68"/>
      <c r="F172" s="68"/>
      <c r="G172" s="68"/>
      <c r="H172" s="68"/>
      <c r="I172" s="68"/>
      <c r="J172" s="68"/>
      <c r="K172" s="68"/>
      <c r="L172" s="68"/>
      <c r="M172" s="68"/>
      <c r="N172" s="68"/>
      <c r="O172" s="68"/>
      <c r="P172" s="68"/>
      <c r="Q172" s="68"/>
      <c r="R172" s="68"/>
      <c r="S172" s="68"/>
    </row>
    <row r="173" spans="2:19" x14ac:dyDescent="0.25">
      <c r="B173" s="68"/>
      <c r="C173" s="68"/>
      <c r="D173" s="68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68"/>
    </row>
    <row r="174" spans="2:19" x14ac:dyDescent="0.25">
      <c r="B174" s="68"/>
      <c r="C174" s="68"/>
      <c r="D174" s="68"/>
      <c r="E174" s="68"/>
      <c r="F174" s="68"/>
      <c r="G174" s="68"/>
      <c r="H174" s="68"/>
      <c r="I174" s="68"/>
      <c r="J174" s="68"/>
      <c r="K174" s="68"/>
      <c r="L174" s="68"/>
      <c r="M174" s="68"/>
      <c r="N174" s="68"/>
      <c r="O174" s="68"/>
      <c r="P174" s="68"/>
      <c r="Q174" s="68"/>
      <c r="R174" s="68"/>
      <c r="S174" s="68"/>
    </row>
    <row r="175" spans="2:19" x14ac:dyDescent="0.25">
      <c r="B175" s="68"/>
      <c r="C175" s="68"/>
      <c r="D175" s="68"/>
      <c r="E175" s="68"/>
      <c r="F175" s="68"/>
      <c r="G175" s="68"/>
      <c r="H175" s="68"/>
      <c r="I175" s="68"/>
      <c r="J175" s="68"/>
      <c r="K175" s="68"/>
      <c r="L175" s="68"/>
      <c r="M175" s="68"/>
      <c r="N175" s="68"/>
      <c r="O175" s="68"/>
      <c r="P175" s="68"/>
      <c r="Q175" s="68"/>
      <c r="R175" s="68"/>
      <c r="S175" s="68"/>
    </row>
    <row r="176" spans="2:19" x14ac:dyDescent="0.25">
      <c r="B176" s="68"/>
      <c r="C176" s="68"/>
      <c r="D176" s="68"/>
      <c r="E176" s="68"/>
      <c r="F176" s="68"/>
      <c r="G176" s="68"/>
      <c r="H176" s="68"/>
      <c r="I176" s="68"/>
      <c r="J176" s="68"/>
      <c r="K176" s="68"/>
      <c r="L176" s="68"/>
      <c r="M176" s="68"/>
      <c r="N176" s="68"/>
      <c r="O176" s="68"/>
      <c r="P176" s="68"/>
      <c r="Q176" s="68"/>
      <c r="R176" s="68"/>
      <c r="S176" s="68"/>
    </row>
    <row r="177" spans="2:19" x14ac:dyDescent="0.25">
      <c r="B177" s="68"/>
      <c r="C177" s="68"/>
      <c r="D177" s="68"/>
      <c r="E177" s="68"/>
      <c r="F177" s="68"/>
      <c r="G177" s="68"/>
      <c r="H177" s="68"/>
      <c r="I177" s="68"/>
      <c r="J177" s="68"/>
      <c r="K177" s="68"/>
      <c r="L177" s="68"/>
      <c r="M177" s="68"/>
      <c r="N177" s="68"/>
      <c r="O177" s="68"/>
      <c r="P177" s="68"/>
      <c r="Q177" s="68"/>
      <c r="R177" s="68"/>
      <c r="S177" s="68"/>
    </row>
    <row r="178" spans="2:19" x14ac:dyDescent="0.25">
      <c r="B178" s="68"/>
      <c r="C178" s="68"/>
      <c r="D178" s="68"/>
      <c r="E178" s="68"/>
      <c r="F178" s="68"/>
      <c r="G178" s="68"/>
      <c r="H178" s="68"/>
      <c r="I178" s="68"/>
      <c r="J178" s="68"/>
      <c r="K178" s="68"/>
      <c r="L178" s="68"/>
      <c r="M178" s="68"/>
      <c r="N178" s="68"/>
      <c r="O178" s="68"/>
      <c r="P178" s="68"/>
      <c r="Q178" s="68"/>
      <c r="R178" s="68"/>
      <c r="S178" s="68"/>
    </row>
    <row r="179" spans="2:19" x14ac:dyDescent="0.25">
      <c r="B179" s="68"/>
      <c r="C179" s="68"/>
      <c r="D179" s="68"/>
      <c r="E179" s="68"/>
      <c r="F179" s="68"/>
      <c r="G179" s="68"/>
      <c r="H179" s="68"/>
      <c r="I179" s="68"/>
      <c r="J179" s="68"/>
      <c r="K179" s="68"/>
      <c r="L179" s="68"/>
      <c r="M179" s="68"/>
      <c r="N179" s="68"/>
      <c r="O179" s="68"/>
      <c r="P179" s="68"/>
      <c r="Q179" s="68"/>
      <c r="R179" s="68"/>
      <c r="S179" s="68"/>
    </row>
    <row r="180" spans="2:19" x14ac:dyDescent="0.25">
      <c r="B180" s="68"/>
      <c r="C180" s="68"/>
      <c r="D180" s="68"/>
      <c r="E180" s="68"/>
      <c r="F180" s="68"/>
      <c r="G180" s="68"/>
      <c r="H180" s="68"/>
      <c r="I180" s="68"/>
      <c r="J180" s="68"/>
      <c r="K180" s="68"/>
      <c r="L180" s="68"/>
      <c r="M180" s="68"/>
      <c r="N180" s="68"/>
      <c r="O180" s="68"/>
      <c r="P180" s="68"/>
      <c r="Q180" s="68"/>
      <c r="R180" s="68"/>
      <c r="S180" s="68"/>
    </row>
    <row r="181" spans="2:19" x14ac:dyDescent="0.25">
      <c r="B181" s="68"/>
      <c r="C181" s="68"/>
      <c r="D181" s="68"/>
      <c r="E181" s="68"/>
      <c r="F181" s="68"/>
      <c r="G181" s="68"/>
      <c r="H181" s="68"/>
      <c r="I181" s="68"/>
      <c r="J181" s="68"/>
      <c r="K181" s="68"/>
      <c r="L181" s="68"/>
      <c r="M181" s="68"/>
      <c r="N181" s="68"/>
      <c r="O181" s="68"/>
      <c r="P181" s="68"/>
      <c r="Q181" s="68"/>
      <c r="R181" s="68"/>
      <c r="S181" s="68"/>
    </row>
    <row r="182" spans="2:19" x14ac:dyDescent="0.25">
      <c r="B182" s="68"/>
      <c r="C182" s="68"/>
      <c r="D182" s="68"/>
      <c r="E182" s="68"/>
      <c r="F182" s="68"/>
      <c r="G182" s="68"/>
      <c r="H182" s="68"/>
      <c r="I182" s="68"/>
      <c r="J182" s="68"/>
      <c r="K182" s="68"/>
      <c r="L182" s="68"/>
      <c r="M182" s="68"/>
      <c r="N182" s="68"/>
      <c r="O182" s="68"/>
      <c r="P182" s="68"/>
      <c r="Q182" s="68"/>
      <c r="R182" s="68"/>
      <c r="S182" s="68"/>
    </row>
    <row r="183" spans="2:19" x14ac:dyDescent="0.25">
      <c r="B183" s="68"/>
      <c r="C183" s="68"/>
      <c r="D183" s="68"/>
      <c r="E183" s="68"/>
      <c r="F183" s="68"/>
      <c r="G183" s="68"/>
      <c r="H183" s="68"/>
      <c r="I183" s="68"/>
      <c r="J183" s="68"/>
      <c r="K183" s="68"/>
      <c r="L183" s="68"/>
      <c r="M183" s="68"/>
      <c r="N183" s="68"/>
      <c r="O183" s="68"/>
      <c r="P183" s="68"/>
      <c r="Q183" s="68"/>
      <c r="R183" s="68"/>
      <c r="S183" s="68"/>
    </row>
    <row r="184" spans="2:19" x14ac:dyDescent="0.25">
      <c r="B184" s="68"/>
      <c r="C184" s="68"/>
      <c r="D184" s="68"/>
      <c r="E184" s="68"/>
      <c r="F184" s="68"/>
      <c r="G184" s="68"/>
      <c r="H184" s="68"/>
      <c r="I184" s="68"/>
      <c r="J184" s="68"/>
      <c r="K184" s="68"/>
      <c r="L184" s="68"/>
      <c r="M184" s="68"/>
      <c r="N184" s="68"/>
      <c r="O184" s="68"/>
      <c r="P184" s="68"/>
      <c r="Q184" s="68"/>
      <c r="R184" s="68"/>
      <c r="S184" s="68"/>
    </row>
    <row r="185" spans="2:19" x14ac:dyDescent="0.25">
      <c r="B185" s="68"/>
      <c r="C185" s="68"/>
      <c r="D185" s="68"/>
      <c r="E185" s="68"/>
      <c r="F185" s="68"/>
      <c r="G185" s="68"/>
      <c r="H185" s="68"/>
      <c r="I185" s="68"/>
      <c r="J185" s="68"/>
      <c r="K185" s="68"/>
      <c r="L185" s="68"/>
      <c r="M185" s="68"/>
      <c r="N185" s="68"/>
      <c r="O185" s="68"/>
      <c r="P185" s="68"/>
      <c r="Q185" s="68"/>
      <c r="R185" s="68"/>
      <c r="S185" s="68"/>
    </row>
    <row r="186" spans="2:19" x14ac:dyDescent="0.25">
      <c r="B186" s="68"/>
      <c r="C186" s="68"/>
      <c r="D186" s="68"/>
      <c r="E186" s="68"/>
      <c r="F186" s="68"/>
      <c r="G186" s="68"/>
      <c r="H186" s="68"/>
      <c r="I186" s="68"/>
      <c r="J186" s="68"/>
      <c r="K186" s="68"/>
      <c r="L186" s="68"/>
      <c r="M186" s="68"/>
      <c r="N186" s="68"/>
      <c r="O186" s="68"/>
      <c r="P186" s="68"/>
      <c r="Q186" s="68"/>
      <c r="R186" s="68"/>
      <c r="S186" s="68"/>
    </row>
    <row r="187" spans="2:19" x14ac:dyDescent="0.25">
      <c r="B187" s="68"/>
      <c r="C187" s="68"/>
      <c r="D187" s="68"/>
      <c r="E187" s="68"/>
      <c r="F187" s="68"/>
      <c r="G187" s="68"/>
      <c r="H187" s="68"/>
      <c r="I187" s="68"/>
      <c r="J187" s="68"/>
      <c r="K187" s="68"/>
      <c r="L187" s="68"/>
      <c r="M187" s="68"/>
      <c r="N187" s="68"/>
      <c r="O187" s="68"/>
      <c r="P187" s="68"/>
      <c r="Q187" s="68"/>
      <c r="R187" s="68"/>
      <c r="S187" s="68"/>
    </row>
    <row r="188" spans="2:19" x14ac:dyDescent="0.25">
      <c r="B188" s="68"/>
      <c r="C188" s="68"/>
      <c r="D188" s="68"/>
      <c r="E188" s="68"/>
      <c r="F188" s="68"/>
      <c r="G188" s="68"/>
      <c r="H188" s="68"/>
      <c r="I188" s="68"/>
      <c r="J188" s="68"/>
      <c r="K188" s="68"/>
      <c r="L188" s="68"/>
      <c r="M188" s="68"/>
      <c r="N188" s="68"/>
      <c r="O188" s="68"/>
      <c r="P188" s="68"/>
      <c r="Q188" s="68"/>
      <c r="R188" s="68"/>
      <c r="S188" s="68"/>
    </row>
    <row r="189" spans="2:19" x14ac:dyDescent="0.25">
      <c r="B189" s="68"/>
      <c r="C189" s="68"/>
      <c r="D189" s="68"/>
      <c r="E189" s="68"/>
      <c r="F189" s="68"/>
      <c r="G189" s="68"/>
      <c r="H189" s="68"/>
      <c r="I189" s="68"/>
      <c r="J189" s="68"/>
      <c r="K189" s="68"/>
      <c r="L189" s="68"/>
      <c r="M189" s="68"/>
      <c r="N189" s="68"/>
      <c r="O189" s="68"/>
      <c r="P189" s="68"/>
      <c r="Q189" s="68"/>
      <c r="R189" s="68"/>
      <c r="S189" s="68"/>
    </row>
    <row r="190" spans="2:19" x14ac:dyDescent="0.25">
      <c r="B190" s="68"/>
      <c r="C190" s="68"/>
      <c r="D190" s="68"/>
      <c r="E190" s="68"/>
      <c r="F190" s="68"/>
      <c r="G190" s="68"/>
      <c r="H190" s="68"/>
      <c r="I190" s="68"/>
      <c r="J190" s="68"/>
      <c r="K190" s="68"/>
      <c r="L190" s="68"/>
      <c r="M190" s="68"/>
      <c r="N190" s="68"/>
      <c r="O190" s="68"/>
      <c r="P190" s="68"/>
      <c r="Q190" s="68"/>
      <c r="R190" s="68"/>
      <c r="S190" s="68"/>
    </row>
    <row r="191" spans="2:19" x14ac:dyDescent="0.25">
      <c r="B191" s="68"/>
      <c r="C191" s="68"/>
      <c r="D191" s="68"/>
      <c r="E191" s="68"/>
      <c r="F191" s="68"/>
      <c r="G191" s="68"/>
      <c r="H191" s="68"/>
      <c r="I191" s="68"/>
      <c r="J191" s="68"/>
      <c r="K191" s="68"/>
      <c r="L191" s="68"/>
      <c r="M191" s="68"/>
      <c r="N191" s="68"/>
      <c r="O191" s="68"/>
      <c r="P191" s="68"/>
      <c r="Q191" s="68"/>
      <c r="R191" s="68"/>
      <c r="S191" s="68"/>
    </row>
    <row r="192" spans="2:19" x14ac:dyDescent="0.25">
      <c r="B192" s="68"/>
      <c r="C192" s="68"/>
      <c r="D192" s="68"/>
      <c r="E192" s="68"/>
      <c r="F192" s="68"/>
      <c r="G192" s="68"/>
      <c r="H192" s="68"/>
      <c r="I192" s="68"/>
      <c r="J192" s="68"/>
      <c r="K192" s="68"/>
      <c r="L192" s="68"/>
      <c r="M192" s="68"/>
      <c r="N192" s="68"/>
      <c r="O192" s="68"/>
      <c r="P192" s="68"/>
      <c r="Q192" s="68"/>
      <c r="R192" s="68"/>
      <c r="S192" s="68"/>
    </row>
    <row r="193" spans="2:19" x14ac:dyDescent="0.25">
      <c r="B193" s="68"/>
      <c r="C193" s="68"/>
      <c r="D193" s="68"/>
      <c r="E193" s="68"/>
      <c r="F193" s="68"/>
      <c r="G193" s="68"/>
      <c r="H193" s="68"/>
      <c r="I193" s="68"/>
      <c r="J193" s="68"/>
      <c r="K193" s="68"/>
      <c r="L193" s="68"/>
      <c r="M193" s="68"/>
      <c r="N193" s="68"/>
      <c r="O193" s="68"/>
      <c r="P193" s="68"/>
      <c r="Q193" s="68"/>
      <c r="R193" s="68"/>
      <c r="S193" s="68"/>
    </row>
    <row r="194" spans="2:19" x14ac:dyDescent="0.25">
      <c r="B194" s="68"/>
      <c r="C194" s="68"/>
      <c r="D194" s="68"/>
      <c r="E194" s="68"/>
      <c r="F194" s="68"/>
      <c r="G194" s="68"/>
      <c r="H194" s="68"/>
      <c r="I194" s="68"/>
      <c r="J194" s="68"/>
      <c r="K194" s="68"/>
      <c r="L194" s="68"/>
      <c r="M194" s="68"/>
      <c r="N194" s="68"/>
      <c r="O194" s="68"/>
      <c r="P194" s="68"/>
      <c r="Q194" s="68"/>
      <c r="R194" s="68"/>
      <c r="S194" s="68"/>
    </row>
    <row r="195" spans="2:19" x14ac:dyDescent="0.25">
      <c r="B195" s="68"/>
      <c r="C195" s="68"/>
      <c r="D195" s="68"/>
      <c r="E195" s="68"/>
      <c r="F195" s="68"/>
      <c r="G195" s="68"/>
      <c r="H195" s="68"/>
      <c r="I195" s="68"/>
      <c r="J195" s="68"/>
      <c r="K195" s="68"/>
      <c r="L195" s="68"/>
      <c r="M195" s="68"/>
      <c r="N195" s="68"/>
      <c r="O195" s="68"/>
      <c r="P195" s="68"/>
      <c r="Q195" s="68"/>
      <c r="R195" s="68"/>
      <c r="S195" s="68"/>
    </row>
    <row r="196" spans="2:19" x14ac:dyDescent="0.25">
      <c r="B196" s="68"/>
      <c r="C196" s="68"/>
      <c r="D196" s="68"/>
      <c r="E196" s="68"/>
      <c r="F196" s="68"/>
      <c r="G196" s="68"/>
      <c r="H196" s="68"/>
      <c r="I196" s="68"/>
      <c r="J196" s="68"/>
      <c r="K196" s="68"/>
      <c r="L196" s="68"/>
      <c r="M196" s="68"/>
      <c r="N196" s="68"/>
      <c r="O196" s="68"/>
      <c r="P196" s="68"/>
      <c r="Q196" s="68"/>
      <c r="R196" s="68"/>
      <c r="S196" s="68"/>
    </row>
    <row r="197" spans="2:19" x14ac:dyDescent="0.25">
      <c r="B197" s="68"/>
      <c r="C197" s="68"/>
      <c r="D197" s="68"/>
      <c r="E197" s="68"/>
      <c r="F197" s="68"/>
      <c r="G197" s="68"/>
      <c r="H197" s="68"/>
      <c r="I197" s="68"/>
      <c r="J197" s="68"/>
      <c r="K197" s="68"/>
      <c r="L197" s="68"/>
      <c r="M197" s="68"/>
      <c r="N197" s="68"/>
      <c r="O197" s="68"/>
      <c r="P197" s="68"/>
      <c r="Q197" s="68"/>
      <c r="R197" s="68"/>
      <c r="S197" s="68"/>
    </row>
    <row r="198" spans="2:19" x14ac:dyDescent="0.25">
      <c r="B198" s="68"/>
      <c r="C198" s="68"/>
      <c r="D198" s="68"/>
      <c r="E198" s="68"/>
      <c r="F198" s="68"/>
      <c r="G198" s="68"/>
      <c r="H198" s="68"/>
      <c r="I198" s="68"/>
      <c r="J198" s="68"/>
      <c r="K198" s="68"/>
      <c r="L198" s="68"/>
      <c r="M198" s="68"/>
      <c r="N198" s="68"/>
      <c r="O198" s="68"/>
      <c r="P198" s="68"/>
      <c r="Q198" s="68"/>
      <c r="R198" s="68"/>
      <c r="S198" s="68"/>
    </row>
    <row r="199" spans="2:19" x14ac:dyDescent="0.25">
      <c r="B199" s="68"/>
      <c r="C199" s="68"/>
      <c r="D199" s="68"/>
      <c r="E199" s="68"/>
      <c r="F199" s="68"/>
      <c r="G199" s="68"/>
      <c r="H199" s="68"/>
      <c r="I199" s="68"/>
      <c r="J199" s="68"/>
      <c r="K199" s="68"/>
      <c r="L199" s="68"/>
      <c r="M199" s="68"/>
      <c r="N199" s="68"/>
      <c r="O199" s="68"/>
      <c r="P199" s="68"/>
      <c r="Q199" s="68"/>
      <c r="R199" s="68"/>
      <c r="S199" s="68"/>
    </row>
    <row r="200" spans="2:19" x14ac:dyDescent="0.25">
      <c r="B200" s="68"/>
      <c r="C200" s="68"/>
      <c r="D200" s="68"/>
      <c r="E200" s="68"/>
      <c r="F200" s="68"/>
      <c r="G200" s="68"/>
      <c r="H200" s="68"/>
      <c r="I200" s="68"/>
      <c r="J200" s="68"/>
      <c r="K200" s="68"/>
      <c r="L200" s="68"/>
      <c r="M200" s="68"/>
      <c r="N200" s="68"/>
      <c r="O200" s="68"/>
      <c r="P200" s="68"/>
      <c r="Q200" s="68"/>
      <c r="R200" s="68"/>
      <c r="S200" s="68"/>
    </row>
    <row r="201" spans="2:19" x14ac:dyDescent="0.25">
      <c r="B201" s="68"/>
      <c r="C201" s="68"/>
      <c r="D201" s="68"/>
      <c r="E201" s="68"/>
      <c r="F201" s="68"/>
      <c r="G201" s="68"/>
      <c r="H201" s="68"/>
      <c r="I201" s="68"/>
      <c r="J201" s="68"/>
      <c r="K201" s="68"/>
      <c r="L201" s="68"/>
      <c r="M201" s="68"/>
      <c r="N201" s="68"/>
      <c r="O201" s="68"/>
      <c r="P201" s="68"/>
      <c r="Q201" s="68"/>
      <c r="R201" s="68"/>
      <c r="S201" s="68"/>
    </row>
    <row r="202" spans="2:19" x14ac:dyDescent="0.25">
      <c r="B202" s="68"/>
      <c r="C202" s="68"/>
      <c r="D202" s="68"/>
      <c r="E202" s="68"/>
      <c r="F202" s="68"/>
      <c r="G202" s="68"/>
      <c r="H202" s="68"/>
      <c r="I202" s="68"/>
      <c r="J202" s="68"/>
      <c r="K202" s="68"/>
      <c r="L202" s="68"/>
      <c r="M202" s="68"/>
      <c r="N202" s="68"/>
      <c r="O202" s="68"/>
      <c r="P202" s="68"/>
      <c r="Q202" s="68"/>
      <c r="R202" s="68"/>
      <c r="S202" s="68"/>
    </row>
    <row r="203" spans="2:19" x14ac:dyDescent="0.25">
      <c r="B203" s="68"/>
      <c r="C203" s="68"/>
      <c r="D203" s="68"/>
      <c r="E203" s="68"/>
      <c r="F203" s="68"/>
      <c r="G203" s="68"/>
      <c r="H203" s="68"/>
      <c r="I203" s="68"/>
      <c r="J203" s="68"/>
      <c r="K203" s="68"/>
      <c r="L203" s="68"/>
      <c r="M203" s="68"/>
      <c r="N203" s="68"/>
      <c r="O203" s="68"/>
      <c r="P203" s="68"/>
      <c r="Q203" s="68"/>
      <c r="R203" s="68"/>
      <c r="S203" s="68"/>
    </row>
    <row r="204" spans="2:19" x14ac:dyDescent="0.25">
      <c r="B204" s="68"/>
      <c r="C204" s="68"/>
      <c r="D204" s="68"/>
      <c r="E204" s="68"/>
      <c r="F204" s="68"/>
      <c r="G204" s="68"/>
      <c r="H204" s="68"/>
      <c r="I204" s="68"/>
      <c r="J204" s="68"/>
      <c r="K204" s="68"/>
      <c r="L204" s="68"/>
      <c r="M204" s="68"/>
      <c r="N204" s="68"/>
      <c r="O204" s="68"/>
      <c r="P204" s="68"/>
      <c r="Q204" s="68"/>
      <c r="R204" s="68"/>
      <c r="S204" s="68"/>
    </row>
    <row r="205" spans="2:19" x14ac:dyDescent="0.25">
      <c r="B205" s="68"/>
      <c r="C205" s="68"/>
      <c r="D205" s="68"/>
      <c r="E205" s="68"/>
      <c r="F205" s="68"/>
      <c r="G205" s="68"/>
      <c r="H205" s="68"/>
      <c r="I205" s="68"/>
      <c r="J205" s="68"/>
      <c r="K205" s="68"/>
      <c r="L205" s="68"/>
      <c r="M205" s="68"/>
      <c r="N205" s="68"/>
      <c r="O205" s="68"/>
      <c r="P205" s="68"/>
      <c r="Q205" s="68"/>
      <c r="R205" s="68"/>
      <c r="S205" s="68"/>
    </row>
    <row r="206" spans="2:19" x14ac:dyDescent="0.25">
      <c r="B206" s="68"/>
      <c r="C206" s="68"/>
      <c r="D206" s="68"/>
      <c r="E206" s="68"/>
      <c r="F206" s="68"/>
      <c r="G206" s="68"/>
      <c r="H206" s="68"/>
      <c r="I206" s="68"/>
      <c r="J206" s="68"/>
      <c r="K206" s="68"/>
      <c r="L206" s="68"/>
      <c r="M206" s="68"/>
      <c r="N206" s="68"/>
      <c r="O206" s="68"/>
      <c r="P206" s="68"/>
      <c r="Q206" s="68"/>
      <c r="R206" s="68"/>
      <c r="S206" s="68"/>
    </row>
    <row r="207" spans="2:19" x14ac:dyDescent="0.25">
      <c r="B207" s="68"/>
      <c r="C207" s="68"/>
      <c r="D207" s="68"/>
      <c r="E207" s="68"/>
      <c r="F207" s="68"/>
      <c r="G207" s="68"/>
      <c r="H207" s="68"/>
      <c r="I207" s="68"/>
      <c r="J207" s="68"/>
      <c r="K207" s="68"/>
      <c r="L207" s="68"/>
      <c r="M207" s="68"/>
      <c r="N207" s="68"/>
      <c r="O207" s="68"/>
      <c r="P207" s="68"/>
      <c r="Q207" s="68"/>
      <c r="R207" s="68"/>
      <c r="S207" s="68"/>
    </row>
    <row r="208" spans="2:19" x14ac:dyDescent="0.25">
      <c r="B208" s="68"/>
      <c r="C208" s="68"/>
      <c r="D208" s="68"/>
      <c r="E208" s="68"/>
      <c r="F208" s="68"/>
      <c r="G208" s="68"/>
      <c r="H208" s="68"/>
      <c r="I208" s="68"/>
      <c r="J208" s="68"/>
      <c r="K208" s="68"/>
      <c r="L208" s="68"/>
      <c r="M208" s="68"/>
      <c r="N208" s="68"/>
      <c r="O208" s="68"/>
      <c r="P208" s="68"/>
      <c r="Q208" s="68"/>
      <c r="R208" s="68"/>
      <c r="S208" s="68"/>
    </row>
    <row r="209" spans="2:19" x14ac:dyDescent="0.25">
      <c r="B209" s="68"/>
      <c r="C209" s="68"/>
      <c r="D209" s="68"/>
      <c r="E209" s="68"/>
      <c r="F209" s="68"/>
      <c r="G209" s="68"/>
      <c r="H209" s="68"/>
      <c r="I209" s="68"/>
      <c r="J209" s="68"/>
      <c r="K209" s="68"/>
      <c r="L209" s="68"/>
      <c r="M209" s="68"/>
      <c r="N209" s="68"/>
      <c r="O209" s="68"/>
      <c r="P209" s="68"/>
      <c r="Q209" s="68"/>
      <c r="R209" s="68"/>
      <c r="S209" s="68"/>
    </row>
    <row r="210" spans="2:19" x14ac:dyDescent="0.25">
      <c r="B210" s="68"/>
      <c r="C210" s="68"/>
      <c r="D210" s="68"/>
      <c r="E210" s="68"/>
      <c r="F210" s="68"/>
      <c r="G210" s="68"/>
      <c r="H210" s="68"/>
      <c r="I210" s="68"/>
      <c r="J210" s="68"/>
      <c r="K210" s="68"/>
      <c r="L210" s="68"/>
      <c r="M210" s="68"/>
      <c r="N210" s="68"/>
      <c r="O210" s="68"/>
      <c r="P210" s="68"/>
      <c r="Q210" s="68"/>
      <c r="R210" s="68"/>
      <c r="S210" s="68"/>
    </row>
  </sheetData>
  <mergeCells count="12">
    <mergeCell ref="B2:I2"/>
    <mergeCell ref="L2:S2"/>
    <mergeCell ref="B40:C40"/>
    <mergeCell ref="B49:C49"/>
    <mergeCell ref="T110:T111"/>
    <mergeCell ref="B3:B4"/>
    <mergeCell ref="C3:H3"/>
    <mergeCell ref="I3:I4"/>
    <mergeCell ref="L3:L4"/>
    <mergeCell ref="M3:R3"/>
    <mergeCell ref="S3:S4"/>
    <mergeCell ref="G47:H47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44"/>
  <sheetViews>
    <sheetView topLeftCell="C4" workbookViewId="0">
      <selection activeCell="H30" sqref="H30"/>
    </sheetView>
  </sheetViews>
  <sheetFormatPr defaultRowHeight="15" x14ac:dyDescent="0.25"/>
  <cols>
    <col min="2" max="2" width="12.7109375" customWidth="1"/>
    <col min="5" max="5" width="15.140625" customWidth="1"/>
    <col min="6" max="6" width="12.42578125" customWidth="1"/>
    <col min="7" max="7" width="11.5703125" bestFit="1" customWidth="1"/>
    <col min="8" max="8" width="12.42578125" customWidth="1"/>
    <col min="9" max="9" width="10.85546875" customWidth="1"/>
  </cols>
  <sheetData>
    <row r="2" spans="2:22" ht="20.25" x14ac:dyDescent="0.3">
      <c r="B2" s="200" t="s">
        <v>103</v>
      </c>
      <c r="C2" s="200"/>
      <c r="D2" s="200"/>
      <c r="E2" s="200"/>
      <c r="F2" s="200"/>
      <c r="G2" s="200"/>
      <c r="H2" s="200"/>
      <c r="I2" s="200"/>
      <c r="L2" s="176" t="s">
        <v>48</v>
      </c>
      <c r="M2" s="176"/>
      <c r="R2" s="176" t="s">
        <v>49</v>
      </c>
      <c r="S2" s="176"/>
      <c r="T2" s="176"/>
    </row>
    <row r="3" spans="2:22" x14ac:dyDescent="0.25">
      <c r="B3" s="180" t="s">
        <v>12</v>
      </c>
      <c r="C3" s="180" t="s">
        <v>13</v>
      </c>
      <c r="D3" s="180"/>
      <c r="E3" s="180"/>
      <c r="F3" s="180"/>
      <c r="G3" s="180" t="s">
        <v>18</v>
      </c>
      <c r="H3" s="180" t="s">
        <v>19</v>
      </c>
      <c r="I3" s="180" t="s">
        <v>47</v>
      </c>
      <c r="L3" s="182" t="s">
        <v>12</v>
      </c>
      <c r="M3" s="196" t="s">
        <v>13</v>
      </c>
      <c r="N3" s="197"/>
      <c r="O3" s="197"/>
      <c r="P3" s="198"/>
      <c r="R3" s="182" t="s">
        <v>12</v>
      </c>
      <c r="S3" s="199" t="s">
        <v>13</v>
      </c>
      <c r="T3" s="199"/>
      <c r="U3" s="199"/>
      <c r="V3" s="199"/>
    </row>
    <row r="4" spans="2:22" x14ac:dyDescent="0.25">
      <c r="B4" s="180"/>
      <c r="C4" s="8" t="s">
        <v>14</v>
      </c>
      <c r="D4" s="8" t="s">
        <v>15</v>
      </c>
      <c r="E4" s="8" t="s">
        <v>16</v>
      </c>
      <c r="F4" s="8" t="s">
        <v>17</v>
      </c>
      <c r="G4" s="180"/>
      <c r="H4" s="180"/>
      <c r="I4" s="180"/>
      <c r="L4" s="192"/>
      <c r="M4" s="10" t="s">
        <v>14</v>
      </c>
      <c r="N4" s="10" t="s">
        <v>15</v>
      </c>
      <c r="O4" s="10" t="s">
        <v>16</v>
      </c>
      <c r="P4" s="10" t="s">
        <v>17</v>
      </c>
      <c r="R4" s="192"/>
      <c r="S4" s="10" t="s">
        <v>14</v>
      </c>
      <c r="T4" s="10" t="s">
        <v>15</v>
      </c>
      <c r="U4" s="10" t="s">
        <v>16</v>
      </c>
      <c r="V4" s="10" t="s">
        <v>17</v>
      </c>
    </row>
    <row r="5" spans="2:22" x14ac:dyDescent="0.25">
      <c r="B5" s="20" t="s">
        <v>6</v>
      </c>
      <c r="C5" s="2">
        <f t="shared" ref="C5:F10" si="0">S5</f>
        <v>0.35200000000000004</v>
      </c>
      <c r="D5" s="2">
        <f t="shared" si="0"/>
        <v>0.35200000000000004</v>
      </c>
      <c r="E5" s="2">
        <f t="shared" si="0"/>
        <v>0.35200000000000004</v>
      </c>
      <c r="F5" s="2">
        <f t="shared" si="0"/>
        <v>0.26400000000000007</v>
      </c>
      <c r="G5" s="2">
        <f t="shared" ref="G5:G10" si="1">SUM(C5:F5)</f>
        <v>1.32</v>
      </c>
      <c r="H5" s="19">
        <f t="shared" ref="H5:H10" si="2">AVERAGE(C5:F5)</f>
        <v>0.33</v>
      </c>
      <c r="I5" s="67">
        <f t="shared" ref="I5:I10" si="3">STDEV(C5:F5)</f>
        <v>4.4000000000000344E-2</v>
      </c>
      <c r="L5" s="1" t="s">
        <v>6</v>
      </c>
      <c r="M5" s="1">
        <v>0.4</v>
      </c>
      <c r="N5" s="1">
        <v>0.4</v>
      </c>
      <c r="O5" s="1">
        <v>0.4</v>
      </c>
      <c r="P5" s="1">
        <v>0.3</v>
      </c>
      <c r="R5" s="1" t="s">
        <v>6</v>
      </c>
      <c r="S5" s="54">
        <f t="shared" ref="S5:V10" si="4">((M5*0.88*100)/10000)*100</f>
        <v>0.35200000000000004</v>
      </c>
      <c r="T5" s="54">
        <f t="shared" si="4"/>
        <v>0.35200000000000004</v>
      </c>
      <c r="U5" s="54">
        <f t="shared" si="4"/>
        <v>0.35200000000000004</v>
      </c>
      <c r="V5" s="54">
        <f t="shared" si="4"/>
        <v>0.26400000000000007</v>
      </c>
    </row>
    <row r="6" spans="2:22" x14ac:dyDescent="0.25">
      <c r="B6" s="20" t="s">
        <v>7</v>
      </c>
      <c r="C6" s="2">
        <f t="shared" si="0"/>
        <v>0.26400000000000007</v>
      </c>
      <c r="D6" s="2">
        <f t="shared" si="0"/>
        <v>0.26400000000000007</v>
      </c>
      <c r="E6" s="2">
        <f t="shared" si="0"/>
        <v>0.35200000000000004</v>
      </c>
      <c r="F6" s="2">
        <f t="shared" si="0"/>
        <v>0.17600000000000002</v>
      </c>
      <c r="G6" s="2">
        <f t="shared" si="1"/>
        <v>1.056</v>
      </c>
      <c r="H6" s="19">
        <f t="shared" si="2"/>
        <v>0.26400000000000001</v>
      </c>
      <c r="I6" s="67">
        <f t="shared" si="3"/>
        <v>7.1851699121640022E-2</v>
      </c>
      <c r="L6" s="1" t="s">
        <v>7</v>
      </c>
      <c r="M6" s="1">
        <v>0.3</v>
      </c>
      <c r="N6" s="1">
        <v>0.3</v>
      </c>
      <c r="O6" s="1">
        <v>0.4</v>
      </c>
      <c r="P6" s="1">
        <v>0.2</v>
      </c>
      <c r="R6" s="1" t="s">
        <v>7</v>
      </c>
      <c r="S6" s="54">
        <f t="shared" si="4"/>
        <v>0.26400000000000007</v>
      </c>
      <c r="T6" s="54">
        <f t="shared" si="4"/>
        <v>0.26400000000000007</v>
      </c>
      <c r="U6" s="54">
        <f t="shared" si="4"/>
        <v>0.35200000000000004</v>
      </c>
      <c r="V6" s="54">
        <f t="shared" si="4"/>
        <v>0.17600000000000002</v>
      </c>
    </row>
    <row r="7" spans="2:22" x14ac:dyDescent="0.25">
      <c r="B7" s="20" t="s">
        <v>8</v>
      </c>
      <c r="C7" s="2">
        <f t="shared" si="0"/>
        <v>0.35200000000000004</v>
      </c>
      <c r="D7" s="2">
        <f t="shared" si="0"/>
        <v>0.35200000000000004</v>
      </c>
      <c r="E7" s="2">
        <f t="shared" si="0"/>
        <v>0.17600000000000002</v>
      </c>
      <c r="F7" s="2">
        <f t="shared" si="0"/>
        <v>0.35200000000000004</v>
      </c>
      <c r="G7" s="2">
        <f t="shared" si="1"/>
        <v>1.2320000000000002</v>
      </c>
      <c r="H7" s="19">
        <f t="shared" si="2"/>
        <v>0.30800000000000005</v>
      </c>
      <c r="I7" s="67">
        <f t="shared" si="3"/>
        <v>8.7999999999999953E-2</v>
      </c>
      <c r="L7" s="1" t="s">
        <v>8</v>
      </c>
      <c r="M7" s="1">
        <v>0.4</v>
      </c>
      <c r="N7" s="1">
        <v>0.4</v>
      </c>
      <c r="O7" s="1">
        <v>0.2</v>
      </c>
      <c r="P7" s="1">
        <v>0.4</v>
      </c>
      <c r="R7" s="1" t="s">
        <v>8</v>
      </c>
      <c r="S7" s="54">
        <f t="shared" si="4"/>
        <v>0.35200000000000004</v>
      </c>
      <c r="T7" s="54">
        <f t="shared" si="4"/>
        <v>0.35200000000000004</v>
      </c>
      <c r="U7" s="54">
        <f t="shared" si="4"/>
        <v>0.17600000000000002</v>
      </c>
      <c r="V7" s="54">
        <f t="shared" si="4"/>
        <v>0.35200000000000004</v>
      </c>
    </row>
    <row r="8" spans="2:22" x14ac:dyDescent="0.25">
      <c r="B8" s="20" t="s">
        <v>9</v>
      </c>
      <c r="C8" s="2">
        <f t="shared" si="0"/>
        <v>0.35200000000000004</v>
      </c>
      <c r="D8" s="2">
        <f t="shared" si="0"/>
        <v>0.26400000000000007</v>
      </c>
      <c r="E8" s="2">
        <f t="shared" si="0"/>
        <v>0.26400000000000007</v>
      </c>
      <c r="F8" s="2">
        <f t="shared" si="0"/>
        <v>0.44</v>
      </c>
      <c r="G8" s="2">
        <f t="shared" si="1"/>
        <v>1.32</v>
      </c>
      <c r="H8" s="19">
        <f>AVERAGE(C8:F8)</f>
        <v>0.33</v>
      </c>
      <c r="I8" s="67">
        <f t="shared" si="3"/>
        <v>8.4253585482557833E-2</v>
      </c>
      <c r="L8" s="1" t="s">
        <v>9</v>
      </c>
      <c r="M8" s="1">
        <v>0.4</v>
      </c>
      <c r="N8" s="1">
        <v>0.3</v>
      </c>
      <c r="O8" s="1">
        <v>0.3</v>
      </c>
      <c r="P8" s="1">
        <v>0.5</v>
      </c>
      <c r="R8" s="1" t="s">
        <v>9</v>
      </c>
      <c r="S8" s="54">
        <f t="shared" si="4"/>
        <v>0.35200000000000004</v>
      </c>
      <c r="T8" s="54">
        <f t="shared" si="4"/>
        <v>0.26400000000000007</v>
      </c>
      <c r="U8" s="54">
        <f t="shared" si="4"/>
        <v>0.26400000000000007</v>
      </c>
      <c r="V8" s="54">
        <f t="shared" si="4"/>
        <v>0.44</v>
      </c>
    </row>
    <row r="9" spans="2:22" x14ac:dyDescent="0.25">
      <c r="B9" s="20" t="s">
        <v>10</v>
      </c>
      <c r="C9" s="18">
        <f t="shared" si="0"/>
        <v>0.35200000000000004</v>
      </c>
      <c r="D9" s="2">
        <f t="shared" si="0"/>
        <v>0.26400000000000007</v>
      </c>
      <c r="E9" s="2">
        <f t="shared" si="0"/>
        <v>0.35200000000000004</v>
      </c>
      <c r="F9" s="2">
        <f t="shared" si="0"/>
        <v>0.26400000000000007</v>
      </c>
      <c r="G9" s="2">
        <f t="shared" si="1"/>
        <v>1.2320000000000002</v>
      </c>
      <c r="H9" s="19">
        <f t="shared" si="2"/>
        <v>0.30800000000000005</v>
      </c>
      <c r="I9" s="67">
        <f t="shared" si="3"/>
        <v>5.0806823688686976E-2</v>
      </c>
      <c r="L9" s="1" t="s">
        <v>10</v>
      </c>
      <c r="M9" s="1">
        <v>0.4</v>
      </c>
      <c r="N9" s="1">
        <v>0.3</v>
      </c>
      <c r="O9" s="1">
        <v>0.4</v>
      </c>
      <c r="P9" s="1">
        <v>0.3</v>
      </c>
      <c r="R9" s="1" t="s">
        <v>10</v>
      </c>
      <c r="S9" s="54">
        <f t="shared" si="4"/>
        <v>0.35200000000000004</v>
      </c>
      <c r="T9" s="54">
        <f t="shared" si="4"/>
        <v>0.26400000000000007</v>
      </c>
      <c r="U9" s="54">
        <f t="shared" si="4"/>
        <v>0.35200000000000004</v>
      </c>
      <c r="V9" s="54">
        <f t="shared" si="4"/>
        <v>0.26400000000000007</v>
      </c>
    </row>
    <row r="10" spans="2:22" x14ac:dyDescent="0.25">
      <c r="B10" s="20" t="s">
        <v>11</v>
      </c>
      <c r="C10" s="2">
        <f t="shared" si="0"/>
        <v>0.52800000000000014</v>
      </c>
      <c r="D10" s="2">
        <f t="shared" si="0"/>
        <v>0.44</v>
      </c>
      <c r="E10" s="2">
        <f t="shared" si="0"/>
        <v>0.35200000000000004</v>
      </c>
      <c r="F10" s="2">
        <f t="shared" si="0"/>
        <v>0.35200000000000004</v>
      </c>
      <c r="G10" s="2">
        <f t="shared" si="1"/>
        <v>1.6720000000000004</v>
      </c>
      <c r="H10" s="19">
        <f t="shared" si="2"/>
        <v>0.41800000000000009</v>
      </c>
      <c r="I10" s="67">
        <f t="shared" si="3"/>
        <v>8.42535854825575E-2</v>
      </c>
      <c r="L10" s="1" t="s">
        <v>11</v>
      </c>
      <c r="M10" s="1">
        <v>0.6</v>
      </c>
      <c r="N10" s="1">
        <v>0.5</v>
      </c>
      <c r="O10" s="1">
        <v>0.4</v>
      </c>
      <c r="P10" s="1">
        <v>0.4</v>
      </c>
      <c r="R10" s="1" t="s">
        <v>11</v>
      </c>
      <c r="S10" s="54">
        <f t="shared" si="4"/>
        <v>0.52800000000000014</v>
      </c>
      <c r="T10" s="54">
        <f t="shared" si="4"/>
        <v>0.44</v>
      </c>
      <c r="U10" s="54">
        <f t="shared" si="4"/>
        <v>0.35200000000000004</v>
      </c>
      <c r="V10" s="54">
        <f t="shared" si="4"/>
        <v>0.35200000000000004</v>
      </c>
    </row>
    <row r="11" spans="2:22" x14ac:dyDescent="0.25">
      <c r="B11" s="35" t="s">
        <v>18</v>
      </c>
      <c r="C11" s="23">
        <f>SUM(C5:C10)</f>
        <v>2.2000000000000006</v>
      </c>
      <c r="D11" s="23">
        <f>SUM(D5:D10)</f>
        <v>1.9360000000000002</v>
      </c>
      <c r="E11" s="23">
        <f>SUM(E5:E10)</f>
        <v>1.8480000000000003</v>
      </c>
      <c r="F11" s="23">
        <f>SUM(F5:F10)</f>
        <v>1.8480000000000001</v>
      </c>
      <c r="G11" s="33">
        <f>SUM(G5:G10)</f>
        <v>7.8320000000000016</v>
      </c>
      <c r="H11" s="5"/>
      <c r="I11" s="5"/>
    </row>
    <row r="15" spans="2:22" x14ac:dyDescent="0.25">
      <c r="B15" s="182" t="s">
        <v>26</v>
      </c>
      <c r="C15" s="182" t="s">
        <v>27</v>
      </c>
      <c r="D15" s="182" t="s">
        <v>28</v>
      </c>
      <c r="E15" s="182" t="s">
        <v>29</v>
      </c>
      <c r="F15" s="182" t="s">
        <v>31</v>
      </c>
      <c r="G15" s="181" t="s">
        <v>30</v>
      </c>
      <c r="H15" s="184"/>
      <c r="I15" s="182" t="s">
        <v>32</v>
      </c>
      <c r="L15" t="s">
        <v>98</v>
      </c>
    </row>
    <row r="16" spans="2:22" x14ac:dyDescent="0.25">
      <c r="B16" s="192"/>
      <c r="C16" s="192"/>
      <c r="D16" s="192"/>
      <c r="E16" s="192"/>
      <c r="F16" s="192"/>
      <c r="G16" s="8">
        <v>0.05</v>
      </c>
      <c r="H16" s="8">
        <v>0.01</v>
      </c>
      <c r="I16" s="192"/>
    </row>
    <row r="17" spans="2:9" x14ac:dyDescent="0.25">
      <c r="B17" s="20" t="s">
        <v>33</v>
      </c>
      <c r="C17" s="2">
        <f>F24-1</f>
        <v>3</v>
      </c>
      <c r="D17" s="18">
        <f>C25</f>
        <v>1.3874666666666702E-2</v>
      </c>
      <c r="E17" s="56">
        <f>D17/C17</f>
        <v>4.6248888888889006E-3</v>
      </c>
      <c r="F17" s="18">
        <f>E17/E19</f>
        <v>0.85657370517929188</v>
      </c>
      <c r="G17" s="18">
        <f>FINV(0.05,C17,C19)</f>
        <v>3.2873821046365093</v>
      </c>
      <c r="H17" s="18">
        <f>FINV(0.01,C17,C19)</f>
        <v>5.4169648578184191</v>
      </c>
      <c r="I17" s="2" t="str">
        <f>IF(F17&lt;G17,"tn",IF(F17&lt;H17,"*","**"))</f>
        <v>tn</v>
      </c>
    </row>
    <row r="18" spans="2:9" x14ac:dyDescent="0.25">
      <c r="B18" s="20" t="s">
        <v>34</v>
      </c>
      <c r="C18" s="2">
        <f>F23-1</f>
        <v>5</v>
      </c>
      <c r="D18" s="18">
        <f>C26</f>
        <v>5.1949333333332959E-2</v>
      </c>
      <c r="E18" s="60">
        <f>D18/C18</f>
        <v>1.0389866666666591E-2</v>
      </c>
      <c r="F18" s="145">
        <f>E18/E19</f>
        <v>1.9243027888446229</v>
      </c>
      <c r="G18" s="145">
        <f>FINV(0.05,C18,C19)</f>
        <v>2.9012945362361564</v>
      </c>
      <c r="H18" s="145">
        <f>FINV(0.01,C18,C19)</f>
        <v>4.5556139846530046</v>
      </c>
      <c r="I18" s="21" t="str">
        <f>IF(F18&lt;G18,"tn",IF(F18&lt;H18,"*","**"))</f>
        <v>tn</v>
      </c>
    </row>
    <row r="19" spans="2:9" x14ac:dyDescent="0.25">
      <c r="B19" s="20" t="s">
        <v>35</v>
      </c>
      <c r="C19" s="2">
        <f>C17*C18</f>
        <v>15</v>
      </c>
      <c r="D19" s="18">
        <f>C27</f>
        <v>8.0989333333332691E-2</v>
      </c>
      <c r="E19" s="56">
        <f>D19/C19</f>
        <v>5.3992888888888457E-3</v>
      </c>
      <c r="F19" s="22"/>
      <c r="G19" s="22"/>
      <c r="H19" s="22"/>
      <c r="I19" s="22"/>
    </row>
    <row r="20" spans="2:9" x14ac:dyDescent="0.25">
      <c r="B20" s="20" t="s">
        <v>18</v>
      </c>
      <c r="C20" s="2">
        <f>C17+C18+C19</f>
        <v>23</v>
      </c>
      <c r="D20" s="18">
        <f>C24</f>
        <v>0.14681333333333235</v>
      </c>
      <c r="E20" s="22"/>
      <c r="F20" s="22"/>
      <c r="G20" s="22"/>
      <c r="H20" s="22"/>
      <c r="I20" s="22"/>
    </row>
    <row r="21" spans="2:9" x14ac:dyDescent="0.25">
      <c r="B21" s="5"/>
      <c r="C21" s="5"/>
      <c r="D21" s="5"/>
      <c r="E21" s="5"/>
      <c r="F21" s="5"/>
      <c r="G21" s="5"/>
      <c r="H21" s="5"/>
      <c r="I21" s="5"/>
    </row>
    <row r="22" spans="2:9" x14ac:dyDescent="0.25">
      <c r="B22" s="5"/>
      <c r="C22" s="5"/>
      <c r="D22" s="5"/>
      <c r="E22" s="5"/>
      <c r="F22" s="5"/>
      <c r="G22" s="5"/>
      <c r="H22" s="5"/>
      <c r="I22" s="5"/>
    </row>
    <row r="23" spans="2:9" x14ac:dyDescent="0.25">
      <c r="B23" s="36" t="s">
        <v>37</v>
      </c>
      <c r="C23" s="70">
        <f>((G11^2)/(F23*F24))</f>
        <v>2.5558426666666678</v>
      </c>
      <c r="D23" s="38"/>
      <c r="E23" s="38" t="s">
        <v>23</v>
      </c>
      <c r="F23" s="39">
        <v>6</v>
      </c>
      <c r="G23" s="5"/>
      <c r="H23" s="5"/>
      <c r="I23" s="5"/>
    </row>
    <row r="24" spans="2:9" x14ac:dyDescent="0.25">
      <c r="B24" s="12" t="s">
        <v>38</v>
      </c>
      <c r="C24" s="57">
        <f>(((C5^2)+(D5^2)+(E5^2)+(F5^2)+(C6^2)+(D6^2)+(E6^2)+(F6^2)+(C7^2)+(D7^2)+(E7^2)+(F7^2)+(C8^2)+(D8^2)+(E8^2)+(F8^2)+(C9^2)+(D9^2)+(E9^2)+(F9^2)+(C10^2)+(D10^2)+(E10^2)+(F10^2))-C23)</f>
        <v>0.14681333333333235</v>
      </c>
      <c r="D24" s="26"/>
      <c r="E24" s="26" t="s">
        <v>36</v>
      </c>
      <c r="F24" s="41">
        <v>4</v>
      </c>
      <c r="G24" s="5"/>
      <c r="H24" s="5"/>
      <c r="I24" s="5"/>
    </row>
    <row r="25" spans="2:9" x14ac:dyDescent="0.25">
      <c r="B25" s="42" t="s">
        <v>39</v>
      </c>
      <c r="C25" s="57">
        <f>(((C11^2)+(D11^2)+(E11^2)+(F11^2))/F23)-C23</f>
        <v>1.3874666666666702E-2</v>
      </c>
      <c r="D25" s="26"/>
      <c r="E25" s="26"/>
      <c r="F25" s="41"/>
      <c r="G25" s="5"/>
      <c r="H25" s="5"/>
      <c r="I25" s="5"/>
    </row>
    <row r="26" spans="2:9" x14ac:dyDescent="0.25">
      <c r="B26" s="42" t="s">
        <v>40</v>
      </c>
      <c r="C26" s="57">
        <f>(((G5^2)+(G6^2)+(G7^2)+(G8^2)+(G9^2)+(G10^2))/F24)-C23</f>
        <v>5.1949333333332959E-2</v>
      </c>
      <c r="D26" s="26"/>
      <c r="E26" s="26"/>
      <c r="F26" s="41"/>
      <c r="G26" s="5"/>
      <c r="H26" s="5"/>
      <c r="I26" s="5"/>
    </row>
    <row r="27" spans="2:9" x14ac:dyDescent="0.25">
      <c r="B27" s="43" t="s">
        <v>41</v>
      </c>
      <c r="C27" s="71">
        <f>C24-C25-C26</f>
        <v>8.0989333333332691E-2</v>
      </c>
      <c r="D27" s="51"/>
      <c r="E27" s="51"/>
      <c r="F27" s="46"/>
      <c r="G27" s="5"/>
      <c r="H27" s="5"/>
      <c r="I27" s="5"/>
    </row>
    <row r="28" spans="2:9" x14ac:dyDescent="0.25">
      <c r="B28" s="5"/>
      <c r="C28" s="5"/>
      <c r="D28" s="5"/>
      <c r="E28" s="5"/>
      <c r="F28" s="5"/>
      <c r="G28" s="5"/>
      <c r="H28" s="5"/>
      <c r="I28" s="5"/>
    </row>
    <row r="29" spans="2:9" x14ac:dyDescent="0.25">
      <c r="B29" s="161"/>
      <c r="C29" s="161"/>
      <c r="D29" s="161"/>
      <c r="E29" s="161"/>
      <c r="F29" s="161"/>
      <c r="G29" s="5"/>
      <c r="H29" s="5"/>
      <c r="I29" s="5"/>
    </row>
    <row r="30" spans="2:9" x14ac:dyDescent="0.25">
      <c r="B30" s="162"/>
      <c r="C30" s="162"/>
      <c r="D30" s="161"/>
      <c r="E30" s="161"/>
      <c r="F30" s="161"/>
      <c r="G30" s="5"/>
      <c r="H30" s="5"/>
      <c r="I30" s="5"/>
    </row>
    <row r="31" spans="2:9" x14ac:dyDescent="0.25">
      <c r="B31" s="163"/>
      <c r="C31" s="164"/>
      <c r="D31" s="161"/>
      <c r="E31" s="161"/>
      <c r="F31" s="161"/>
      <c r="G31" s="5"/>
      <c r="H31" s="5"/>
      <c r="I31" s="5"/>
    </row>
    <row r="32" spans="2:9" x14ac:dyDescent="0.25">
      <c r="B32" s="163"/>
      <c r="C32" s="161"/>
      <c r="D32" s="161"/>
      <c r="E32" s="161"/>
      <c r="F32" s="161"/>
      <c r="G32" s="5"/>
      <c r="H32" s="5"/>
      <c r="I32" s="5"/>
    </row>
    <row r="33" spans="2:9" x14ac:dyDescent="0.25">
      <c r="B33" s="163"/>
      <c r="C33" s="164"/>
      <c r="D33" s="161"/>
      <c r="E33" s="161"/>
      <c r="F33" s="161"/>
      <c r="G33" s="5"/>
      <c r="H33" s="5"/>
      <c r="I33" s="5"/>
    </row>
    <row r="34" spans="2:9" x14ac:dyDescent="0.25">
      <c r="B34" s="165"/>
      <c r="C34" s="165"/>
      <c r="D34" s="165"/>
      <c r="E34" s="165"/>
      <c r="F34" s="165"/>
    </row>
    <row r="35" spans="2:9" x14ac:dyDescent="0.25">
      <c r="B35" s="165"/>
      <c r="C35" s="165"/>
      <c r="D35" s="165"/>
      <c r="E35" s="165"/>
      <c r="F35" s="165"/>
    </row>
    <row r="36" spans="2:9" x14ac:dyDescent="0.25">
      <c r="B36" s="163"/>
      <c r="C36" s="163"/>
      <c r="D36" s="163"/>
      <c r="E36" s="163"/>
      <c r="F36" s="163"/>
    </row>
    <row r="37" spans="2:9" x14ac:dyDescent="0.25">
      <c r="B37" s="161"/>
      <c r="C37" s="164"/>
      <c r="D37" s="161"/>
      <c r="E37" s="166"/>
      <c r="F37" s="161"/>
    </row>
    <row r="38" spans="2:9" x14ac:dyDescent="0.25">
      <c r="B38" s="161"/>
      <c r="C38" s="164"/>
      <c r="D38" s="161"/>
      <c r="E38" s="161"/>
      <c r="F38" s="161"/>
    </row>
    <row r="39" spans="2:9" x14ac:dyDescent="0.25">
      <c r="B39" s="161"/>
      <c r="C39" s="164"/>
      <c r="D39" s="161"/>
      <c r="E39" s="166"/>
      <c r="F39" s="161"/>
    </row>
    <row r="40" spans="2:9" x14ac:dyDescent="0.25">
      <c r="B40" s="161"/>
      <c r="C40" s="164"/>
      <c r="D40" s="161"/>
      <c r="E40" s="166"/>
      <c r="F40" s="161"/>
    </row>
    <row r="41" spans="2:9" x14ac:dyDescent="0.25">
      <c r="B41" s="161"/>
      <c r="C41" s="164"/>
      <c r="D41" s="161"/>
      <c r="E41" s="166"/>
      <c r="F41" s="161"/>
    </row>
    <row r="42" spans="2:9" x14ac:dyDescent="0.25">
      <c r="B42" s="161"/>
      <c r="C42" s="164"/>
      <c r="D42" s="161"/>
      <c r="E42" s="161"/>
      <c r="F42" s="161"/>
    </row>
    <row r="43" spans="2:9" x14ac:dyDescent="0.25">
      <c r="B43" s="165"/>
      <c r="C43" s="165"/>
      <c r="D43" s="165"/>
      <c r="E43" s="165"/>
      <c r="F43" s="165"/>
    </row>
    <row r="44" spans="2:9" x14ac:dyDescent="0.25">
      <c r="B44" s="165"/>
      <c r="C44" s="165"/>
      <c r="D44" s="165"/>
      <c r="E44" s="165"/>
      <c r="F44" s="165"/>
    </row>
  </sheetData>
  <sortState ref="B37:D42">
    <sortCondition ref="C37"/>
  </sortState>
  <mergeCells count="19">
    <mergeCell ref="C3:F3"/>
    <mergeCell ref="G3:G4"/>
    <mergeCell ref="H3:H4"/>
    <mergeCell ref="L2:M2"/>
    <mergeCell ref="R2:T2"/>
    <mergeCell ref="S3:V3"/>
    <mergeCell ref="R3:R4"/>
    <mergeCell ref="B2:I2"/>
    <mergeCell ref="B3:B4"/>
    <mergeCell ref="B15:B16"/>
    <mergeCell ref="C15:C16"/>
    <mergeCell ref="D15:D16"/>
    <mergeCell ref="E15:E16"/>
    <mergeCell ref="F15:F16"/>
    <mergeCell ref="G15:H15"/>
    <mergeCell ref="I15:I16"/>
    <mergeCell ref="I3:I4"/>
    <mergeCell ref="L3:L4"/>
    <mergeCell ref="M3:P3"/>
  </mergeCells>
  <pageMargins left="0.7" right="0.7" top="0.75" bottom="0.75" header="0.3" footer="0.3"/>
  <pageSetup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42"/>
  <sheetViews>
    <sheetView topLeftCell="A16" zoomScaleNormal="100" workbookViewId="0">
      <selection activeCell="K8" sqref="K8"/>
    </sheetView>
  </sheetViews>
  <sheetFormatPr defaultRowHeight="15" x14ac:dyDescent="0.25"/>
  <cols>
    <col min="2" max="2" width="13.85546875" customWidth="1"/>
    <col min="5" max="5" width="13.85546875" customWidth="1"/>
    <col min="6" max="6" width="12.7109375" customWidth="1"/>
    <col min="7" max="7" width="9.5703125" bestFit="1" customWidth="1"/>
    <col min="8" max="8" width="9.28515625" bestFit="1" customWidth="1"/>
    <col min="9" max="9" width="12.140625" customWidth="1"/>
  </cols>
  <sheetData>
    <row r="2" spans="2:25" ht="18.75" x14ac:dyDescent="0.3">
      <c r="B2" s="204" t="s">
        <v>111</v>
      </c>
      <c r="C2" s="204"/>
      <c r="D2" s="204"/>
      <c r="E2" s="204"/>
      <c r="F2" s="204"/>
      <c r="G2" s="204"/>
      <c r="H2" s="204"/>
      <c r="I2" s="204"/>
      <c r="K2" s="47"/>
      <c r="L2" s="205" t="s">
        <v>46</v>
      </c>
      <c r="M2" s="205"/>
      <c r="N2" s="205"/>
      <c r="O2" s="205"/>
      <c r="P2" s="205"/>
      <c r="Q2" s="92"/>
      <c r="R2" s="92"/>
      <c r="S2" s="92"/>
      <c r="T2" s="92"/>
      <c r="U2" s="92"/>
      <c r="V2" s="92"/>
    </row>
    <row r="3" spans="2:25" x14ac:dyDescent="0.25">
      <c r="B3" s="180" t="s">
        <v>12</v>
      </c>
      <c r="C3" s="180" t="s">
        <v>13</v>
      </c>
      <c r="D3" s="180"/>
      <c r="E3" s="180"/>
      <c r="F3" s="180"/>
      <c r="G3" s="180" t="s">
        <v>18</v>
      </c>
      <c r="H3" s="180" t="s">
        <v>19</v>
      </c>
      <c r="I3" s="180" t="s">
        <v>47</v>
      </c>
      <c r="J3" s="61"/>
      <c r="K3" s="47"/>
      <c r="L3" s="180" t="s">
        <v>12</v>
      </c>
      <c r="M3" s="180" t="s">
        <v>13</v>
      </c>
      <c r="N3" s="180"/>
      <c r="O3" s="180"/>
      <c r="P3" s="180"/>
      <c r="Q3" s="63"/>
      <c r="R3" s="63"/>
      <c r="S3" s="63"/>
      <c r="T3" s="63"/>
      <c r="U3" s="63"/>
      <c r="V3" s="63"/>
    </row>
    <row r="4" spans="2:25" x14ac:dyDescent="0.25">
      <c r="B4" s="180"/>
      <c r="C4" s="13" t="s">
        <v>14</v>
      </c>
      <c r="D4" s="13" t="s">
        <v>15</v>
      </c>
      <c r="E4" s="13" t="s">
        <v>16</v>
      </c>
      <c r="F4" s="13" t="s">
        <v>17</v>
      </c>
      <c r="G4" s="180"/>
      <c r="H4" s="180"/>
      <c r="I4" s="180"/>
      <c r="K4" s="47"/>
      <c r="L4" s="180"/>
      <c r="M4" s="82" t="s">
        <v>14</v>
      </c>
      <c r="N4" s="82" t="s">
        <v>15</v>
      </c>
      <c r="O4" s="82" t="s">
        <v>16</v>
      </c>
      <c r="P4" s="82" t="s">
        <v>17</v>
      </c>
      <c r="Q4" s="81"/>
      <c r="R4" s="81"/>
      <c r="S4" s="81"/>
      <c r="T4" s="81"/>
      <c r="U4" s="17"/>
      <c r="V4" s="81"/>
    </row>
    <row r="5" spans="2:25" x14ac:dyDescent="0.25">
      <c r="B5" s="20" t="s">
        <v>6</v>
      </c>
      <c r="C5" s="19">
        <f t="shared" ref="C5:F10" si="0">(((M5-0.026)-0.0259)/0.5783)*20</f>
        <v>52.848002766730069</v>
      </c>
      <c r="D5" s="19">
        <f t="shared" si="0"/>
        <v>59.453570810997746</v>
      </c>
      <c r="E5" s="19">
        <f>(((O5-0.026)-0.0259)/0.5783)*20</f>
        <v>57.101850250734913</v>
      </c>
      <c r="F5" s="19">
        <f t="shared" si="0"/>
        <v>47.833304513228427</v>
      </c>
      <c r="G5" s="19">
        <f t="shared" ref="G5:G10" si="1">SUM(C5:F5)</f>
        <v>217.23672834169116</v>
      </c>
      <c r="H5" s="19">
        <f t="shared" ref="H5:H10" si="2">AVERAGE(C5:F5)</f>
        <v>54.30918208542279</v>
      </c>
      <c r="I5" s="65">
        <f t="shared" ref="I5:I10" si="3">STDEV(C5:F5)</f>
        <v>5.1099825887764618</v>
      </c>
      <c r="K5" s="47"/>
      <c r="L5" s="2" t="s">
        <v>6</v>
      </c>
      <c r="M5" s="2">
        <v>1.58</v>
      </c>
      <c r="N5" s="2">
        <v>1.7709999999999999</v>
      </c>
      <c r="O5" s="2">
        <v>1.7030000000000001</v>
      </c>
      <c r="P5" s="2">
        <v>1.4350000000000001</v>
      </c>
      <c r="Q5" s="17"/>
      <c r="R5" s="17"/>
      <c r="T5" s="17"/>
      <c r="U5" s="17"/>
      <c r="V5" s="17"/>
      <c r="W5" s="92"/>
      <c r="X5" s="92"/>
      <c r="Y5" s="92"/>
    </row>
    <row r="6" spans="2:25" x14ac:dyDescent="0.25">
      <c r="B6" s="20" t="s">
        <v>7</v>
      </c>
      <c r="C6" s="19">
        <f t="shared" si="0"/>
        <v>47.902472765000859</v>
      </c>
      <c r="D6" s="19">
        <f t="shared" si="0"/>
        <v>51.395469479508904</v>
      </c>
      <c r="E6" s="19">
        <f t="shared" si="0"/>
        <v>57.966453397890362</v>
      </c>
      <c r="F6" s="19">
        <f>(((P6-0.026)-0.0259)/0.5783)*20</f>
        <v>53.401348780909565</v>
      </c>
      <c r="G6" s="19">
        <f t="shared" si="1"/>
        <v>210.66574442330969</v>
      </c>
      <c r="H6" s="19">
        <f>AVERAGE(C6:F6)</f>
        <v>52.666436105827422</v>
      </c>
      <c r="I6" s="65">
        <f t="shared" si="3"/>
        <v>4.2008325688335253</v>
      </c>
      <c r="K6" s="47"/>
      <c r="L6" s="2" t="s">
        <v>7</v>
      </c>
      <c r="M6" s="2">
        <v>1.4370000000000001</v>
      </c>
      <c r="N6" s="2">
        <v>1.538</v>
      </c>
      <c r="O6" s="2">
        <v>1.728</v>
      </c>
      <c r="P6" s="2">
        <v>1.5960000000000001</v>
      </c>
      <c r="Q6" s="92"/>
      <c r="R6" s="92"/>
      <c r="S6" s="92"/>
      <c r="T6" s="92"/>
      <c r="U6" s="92"/>
      <c r="V6" s="92"/>
      <c r="W6" s="92"/>
      <c r="X6" s="92"/>
      <c r="Y6" s="92"/>
    </row>
    <row r="7" spans="2:25" x14ac:dyDescent="0.25">
      <c r="B7" s="20" t="s">
        <v>8</v>
      </c>
      <c r="C7" s="19">
        <f t="shared" si="0"/>
        <v>42.265260245547289</v>
      </c>
      <c r="D7" s="19">
        <f t="shared" si="0"/>
        <v>41.054815839529653</v>
      </c>
      <c r="E7" s="19">
        <f t="shared" si="0"/>
        <v>45.827425211827766</v>
      </c>
      <c r="F7" s="19">
        <f>(((P7-0.026)-0.0259)/0.5783)*20</f>
        <v>43.959882413971982</v>
      </c>
      <c r="G7" s="19">
        <f t="shared" si="1"/>
        <v>173.10738371087672</v>
      </c>
      <c r="H7" s="19">
        <f t="shared" si="2"/>
        <v>43.276845927719179</v>
      </c>
      <c r="I7" s="65">
        <f t="shared" si="3"/>
        <v>2.0762720463426083</v>
      </c>
      <c r="K7" s="47"/>
      <c r="L7" s="2" t="s">
        <v>8</v>
      </c>
      <c r="M7" s="2">
        <v>1.274</v>
      </c>
      <c r="N7" s="2">
        <v>1.2390000000000001</v>
      </c>
      <c r="O7" s="2">
        <v>1.377</v>
      </c>
      <c r="P7" s="2">
        <v>1.323</v>
      </c>
      <c r="T7" s="92"/>
      <c r="U7" s="92"/>
      <c r="V7" s="92"/>
      <c r="W7" s="92"/>
      <c r="X7" s="92"/>
      <c r="Y7" s="92"/>
    </row>
    <row r="8" spans="2:25" x14ac:dyDescent="0.25">
      <c r="B8" s="20" t="s">
        <v>9</v>
      </c>
      <c r="C8" s="19">
        <f t="shared" si="0"/>
        <v>46.553691855438345</v>
      </c>
      <c r="D8" s="19">
        <f t="shared" si="0"/>
        <v>49.90835206640152</v>
      </c>
      <c r="E8" s="19">
        <f t="shared" si="0"/>
        <v>44.893653812899871</v>
      </c>
      <c r="F8" s="19">
        <f t="shared" si="0"/>
        <v>42.541933252637037</v>
      </c>
      <c r="G8" s="19">
        <f t="shared" si="1"/>
        <v>183.89763098737677</v>
      </c>
      <c r="H8" s="19">
        <f t="shared" si="2"/>
        <v>45.974407746844193</v>
      </c>
      <c r="I8" s="65">
        <f t="shared" si="3"/>
        <v>3.0963095348584408</v>
      </c>
      <c r="K8" s="47"/>
      <c r="L8" s="2" t="s">
        <v>9</v>
      </c>
      <c r="M8" s="2">
        <v>1.3979999999999999</v>
      </c>
      <c r="N8" s="2">
        <v>1.4950000000000001</v>
      </c>
      <c r="O8" s="2">
        <v>1.35</v>
      </c>
      <c r="P8" s="2">
        <v>1.282</v>
      </c>
      <c r="T8" s="92"/>
      <c r="U8" s="92"/>
      <c r="V8" s="92"/>
      <c r="W8" s="92"/>
      <c r="X8" s="92"/>
      <c r="Y8" s="92"/>
    </row>
    <row r="9" spans="2:25" x14ac:dyDescent="0.25">
      <c r="B9" s="20" t="s">
        <v>10</v>
      </c>
      <c r="C9" s="19">
        <f t="shared" si="0"/>
        <v>30.887082828981494</v>
      </c>
      <c r="D9" s="19">
        <f t="shared" si="0"/>
        <v>40.639806328895034</v>
      </c>
      <c r="E9" s="19">
        <f t="shared" si="0"/>
        <v>35.106346187100115</v>
      </c>
      <c r="F9" s="19">
        <f t="shared" si="0"/>
        <v>30.402905066574441</v>
      </c>
      <c r="G9" s="19">
        <f t="shared" si="1"/>
        <v>137.03614041155109</v>
      </c>
      <c r="H9" s="19">
        <f t="shared" si="2"/>
        <v>34.259035102887772</v>
      </c>
      <c r="I9" s="65">
        <f t="shared" si="3"/>
        <v>4.7494553549689833</v>
      </c>
      <c r="K9" s="47"/>
      <c r="L9" s="2" t="s">
        <v>10</v>
      </c>
      <c r="M9" s="2">
        <v>0.94499999999999995</v>
      </c>
      <c r="N9" s="2">
        <v>1.2270000000000001</v>
      </c>
      <c r="O9" s="2">
        <v>1.0669999999999999</v>
      </c>
      <c r="P9" s="2">
        <v>0.93100000000000005</v>
      </c>
      <c r="T9" s="63"/>
      <c r="U9" s="63"/>
      <c r="V9" s="63"/>
      <c r="W9" s="63"/>
      <c r="X9" s="63"/>
      <c r="Y9" s="63"/>
    </row>
    <row r="10" spans="2:25" x14ac:dyDescent="0.25">
      <c r="B10" s="20" t="s">
        <v>11</v>
      </c>
      <c r="C10" s="19">
        <f t="shared" si="0"/>
        <v>30.368320940688221</v>
      </c>
      <c r="D10" s="19">
        <f t="shared" si="0"/>
        <v>40.155628566487984</v>
      </c>
      <c r="E10" s="19">
        <f t="shared" si="0"/>
        <v>40.432301573577725</v>
      </c>
      <c r="F10" s="19">
        <f t="shared" si="0"/>
        <v>41.50440947605049</v>
      </c>
      <c r="G10" s="19">
        <f t="shared" si="1"/>
        <v>152.46066055680441</v>
      </c>
      <c r="H10" s="19">
        <f t="shared" si="2"/>
        <v>38.115165139201103</v>
      </c>
      <c r="I10" s="65">
        <f t="shared" si="3"/>
        <v>5.1972167059080689</v>
      </c>
      <c r="K10" s="47"/>
      <c r="L10" s="2" t="s">
        <v>11</v>
      </c>
      <c r="M10" s="2">
        <v>0.93</v>
      </c>
      <c r="N10" s="2">
        <v>1.2130000000000001</v>
      </c>
      <c r="O10" s="2">
        <v>1.2210000000000001</v>
      </c>
      <c r="P10" s="2">
        <v>1.252</v>
      </c>
      <c r="T10" s="81"/>
      <c r="U10" s="81"/>
      <c r="V10" s="81"/>
      <c r="W10" s="81"/>
      <c r="X10" s="81"/>
      <c r="Y10" s="81"/>
    </row>
    <row r="11" spans="2:25" x14ac:dyDescent="0.25">
      <c r="B11" s="35" t="s">
        <v>18</v>
      </c>
      <c r="C11" s="23">
        <f>SUM(C5:C10)</f>
        <v>250.82483140238628</v>
      </c>
      <c r="D11" s="23">
        <f>SUM(D5:D10)</f>
        <v>282.60764309182082</v>
      </c>
      <c r="E11" s="23">
        <f>SUM(E5:E10)</f>
        <v>281.32803043403078</v>
      </c>
      <c r="F11" s="23">
        <f>SUM(F5:F10)</f>
        <v>259.64378350337194</v>
      </c>
      <c r="G11" s="33">
        <f>SUM(G5:G10)</f>
        <v>1074.4042884316098</v>
      </c>
      <c r="H11" s="47"/>
      <c r="I11" s="47"/>
      <c r="K11" s="34"/>
      <c r="L11" s="94"/>
      <c r="M11" s="94"/>
      <c r="N11" s="94"/>
      <c r="O11" s="94"/>
      <c r="P11" s="94"/>
      <c r="T11" s="17"/>
      <c r="U11" s="17"/>
      <c r="V11" s="17"/>
      <c r="W11" s="17"/>
      <c r="X11" s="17"/>
      <c r="Y11" s="17"/>
    </row>
    <row r="12" spans="2:25" x14ac:dyDescent="0.25">
      <c r="K12" s="62"/>
      <c r="L12" s="92"/>
      <c r="M12" s="92"/>
      <c r="N12" s="92"/>
      <c r="O12" s="92"/>
      <c r="P12" s="92"/>
      <c r="T12" s="92"/>
      <c r="U12" s="92"/>
      <c r="V12" s="92"/>
      <c r="W12" s="92"/>
      <c r="X12" s="92"/>
      <c r="Y12" s="92"/>
    </row>
    <row r="13" spans="2:25" x14ac:dyDescent="0.25">
      <c r="T13" s="92"/>
      <c r="U13" s="92"/>
      <c r="V13" s="92"/>
      <c r="W13" s="92"/>
      <c r="X13" s="92"/>
      <c r="Y13" s="92"/>
    </row>
    <row r="14" spans="2:25" ht="20.25" x14ac:dyDescent="0.3">
      <c r="L14" s="204" t="s">
        <v>95</v>
      </c>
      <c r="M14" s="200"/>
      <c r="N14" s="200"/>
      <c r="O14" s="200"/>
      <c r="P14" s="200"/>
      <c r="Q14" s="200"/>
    </row>
    <row r="15" spans="2:25" x14ac:dyDescent="0.25">
      <c r="B15" s="182" t="s">
        <v>26</v>
      </c>
      <c r="C15" s="182" t="s">
        <v>27</v>
      </c>
      <c r="D15" s="182" t="s">
        <v>28</v>
      </c>
      <c r="E15" s="182" t="s">
        <v>29</v>
      </c>
      <c r="F15" s="182" t="s">
        <v>31</v>
      </c>
      <c r="G15" s="181" t="s">
        <v>30</v>
      </c>
      <c r="H15" s="184"/>
      <c r="I15" s="182" t="s">
        <v>32</v>
      </c>
      <c r="L15" s="201" t="s">
        <v>96</v>
      </c>
      <c r="M15" s="202"/>
      <c r="N15" s="202"/>
      <c r="O15" s="202"/>
      <c r="P15" s="202"/>
      <c r="Q15" s="203"/>
    </row>
    <row r="16" spans="2:25" x14ac:dyDescent="0.25">
      <c r="B16" s="192"/>
      <c r="C16" s="192"/>
      <c r="D16" s="192"/>
      <c r="E16" s="192"/>
      <c r="F16" s="192"/>
      <c r="G16" s="13">
        <v>0.05</v>
      </c>
      <c r="H16" s="13">
        <v>0.01</v>
      </c>
      <c r="I16" s="192"/>
      <c r="L16" s="137" t="s">
        <v>97</v>
      </c>
      <c r="M16" s="137">
        <v>0.2</v>
      </c>
      <c r="N16" s="137">
        <v>0.4</v>
      </c>
      <c r="O16" s="137">
        <v>0.6</v>
      </c>
      <c r="P16" s="137">
        <v>0.8</v>
      </c>
      <c r="Q16" s="137">
        <v>1</v>
      </c>
    </row>
    <row r="17" spans="2:17" x14ac:dyDescent="0.25">
      <c r="B17" s="20" t="s">
        <v>33</v>
      </c>
      <c r="C17" s="59">
        <f>F24-1</f>
        <v>3</v>
      </c>
      <c r="D17" s="19">
        <f>C25</f>
        <v>125.73120862131327</v>
      </c>
      <c r="E17" s="19">
        <f>D17/C17</f>
        <v>41.910402873771091</v>
      </c>
      <c r="F17" s="19">
        <f>E17/E19</f>
        <v>3.2083320616512454</v>
      </c>
      <c r="G17" s="19">
        <f>FINV(0.05,C17,C19)</f>
        <v>3.2873821046365093</v>
      </c>
      <c r="H17" s="19">
        <f>FINV(0.01,C17,C19)</f>
        <v>5.4169648578184191</v>
      </c>
      <c r="I17" s="2" t="str">
        <f>IF(F17&lt;G17,"tn",IF(F17&lt;H17,"*","**"))</f>
        <v>tn</v>
      </c>
      <c r="L17" s="138">
        <v>2.5999999999999999E-2</v>
      </c>
      <c r="M17" s="138">
        <v>0.22700000000000001</v>
      </c>
      <c r="N17" s="138">
        <v>0.45</v>
      </c>
      <c r="O17" s="138">
        <v>0.40500000000000003</v>
      </c>
      <c r="P17" s="138">
        <v>0.505</v>
      </c>
      <c r="Q17" s="138">
        <v>0.63700000000000001</v>
      </c>
    </row>
    <row r="18" spans="2:17" x14ac:dyDescent="0.25">
      <c r="B18" s="20" t="s">
        <v>34</v>
      </c>
      <c r="C18" s="59">
        <f>F23-1</f>
        <v>5</v>
      </c>
      <c r="D18" s="19">
        <f>C26</f>
        <v>1247.1878220738945</v>
      </c>
      <c r="E18" s="148">
        <f>D18/C18</f>
        <v>249.4375644147789</v>
      </c>
      <c r="F18" s="78">
        <f>E18/E19</f>
        <v>19.094985502823061</v>
      </c>
      <c r="G18" s="78">
        <f>FINV(0.05,C18,C19)</f>
        <v>2.9012945362361564</v>
      </c>
      <c r="H18" s="78">
        <f>FINV(0.01,C18,C19)</f>
        <v>4.5556139846530046</v>
      </c>
      <c r="I18" s="21" t="str">
        <f>IF(F18&lt;G18,"tn",IF(F18&lt;H18,"*","**"))</f>
        <v>**</v>
      </c>
      <c r="L18" s="17"/>
      <c r="M18" s="17"/>
      <c r="N18" s="17"/>
      <c r="O18" s="17"/>
      <c r="P18" s="17"/>
      <c r="Q18" s="17"/>
    </row>
    <row r="19" spans="2:17" x14ac:dyDescent="0.25">
      <c r="B19" s="20" t="s">
        <v>35</v>
      </c>
      <c r="C19" s="59">
        <f>C17*C18</f>
        <v>15</v>
      </c>
      <c r="D19" s="19">
        <f>C27</f>
        <v>195.94481837488274</v>
      </c>
      <c r="E19" s="19">
        <f>D19/C19</f>
        <v>13.06298789165885</v>
      </c>
      <c r="F19" s="79"/>
      <c r="G19" s="79"/>
      <c r="H19" s="79"/>
      <c r="I19" s="22"/>
      <c r="L19" s="92"/>
      <c r="M19" s="92"/>
      <c r="N19" s="92"/>
      <c r="O19" s="92"/>
      <c r="P19" s="92"/>
      <c r="Q19" s="92"/>
    </row>
    <row r="20" spans="2:17" x14ac:dyDescent="0.25">
      <c r="B20" s="20" t="s">
        <v>18</v>
      </c>
      <c r="C20" s="59">
        <f>C17+C18+C19</f>
        <v>23</v>
      </c>
      <c r="D20" s="19">
        <f>C24</f>
        <v>1568.8638490700905</v>
      </c>
      <c r="E20" s="79"/>
      <c r="F20" s="79"/>
      <c r="G20" s="79"/>
      <c r="H20" s="79"/>
      <c r="I20" s="22"/>
      <c r="L20" s="92"/>
      <c r="M20" s="92"/>
      <c r="N20" s="92"/>
      <c r="O20" s="92"/>
      <c r="P20" s="92"/>
      <c r="Q20" s="92"/>
    </row>
    <row r="21" spans="2:17" x14ac:dyDescent="0.25">
      <c r="B21" s="47"/>
      <c r="C21" s="47"/>
      <c r="D21" s="47"/>
      <c r="E21" s="47"/>
      <c r="F21" s="47"/>
      <c r="G21" s="47"/>
      <c r="H21" s="47"/>
      <c r="I21" s="47"/>
    </row>
    <row r="22" spans="2:17" x14ac:dyDescent="0.25">
      <c r="B22" s="47"/>
      <c r="C22" s="47"/>
      <c r="D22" s="47"/>
      <c r="E22" s="47"/>
      <c r="F22" s="47"/>
      <c r="G22" s="47"/>
      <c r="H22" s="47"/>
      <c r="I22" s="47"/>
    </row>
    <row r="23" spans="2:17" x14ac:dyDescent="0.25">
      <c r="B23" s="36" t="s">
        <v>37</v>
      </c>
      <c r="C23" s="80">
        <f>((G11^2)/(F23*F24))</f>
        <v>48097.690625009738</v>
      </c>
      <c r="D23" s="38"/>
      <c r="E23" s="38" t="s">
        <v>23</v>
      </c>
      <c r="F23" s="39">
        <v>6</v>
      </c>
      <c r="G23" s="47"/>
      <c r="H23" s="47"/>
      <c r="I23" s="47"/>
    </row>
    <row r="24" spans="2:17" x14ac:dyDescent="0.25">
      <c r="B24" s="12" t="s">
        <v>38</v>
      </c>
      <c r="C24" s="58">
        <f>(((C5^2)+(D5^2)+(E5^2)+(F5^2)+(C6^2)+(D6^2)+(E6^2)+(F6^2)+(C7^2)+(D7^2)+(E7^2)+(F7^2)+(C8^2)+(D8^2)+(E8^2)+(F8^2)+(C9^2)+(D9^2)+(E9^2)+(F9^2)+(C10^2)+(D10^2)+(E10^2)+(F10^2))-C23)</f>
        <v>1568.8638490700905</v>
      </c>
      <c r="D24" s="26"/>
      <c r="E24" s="26" t="s">
        <v>36</v>
      </c>
      <c r="F24" s="41">
        <v>4</v>
      </c>
      <c r="G24" s="47"/>
      <c r="H24" s="47"/>
      <c r="I24" s="47"/>
    </row>
    <row r="25" spans="2:17" x14ac:dyDescent="0.25">
      <c r="B25" s="42" t="s">
        <v>39</v>
      </c>
      <c r="C25" s="58">
        <f>(((C11^2)+(D11^2)+(E11^2)+(F11^2))/F23)-C23</f>
        <v>125.73120862131327</v>
      </c>
      <c r="D25" s="26"/>
      <c r="E25" s="26"/>
      <c r="F25" s="41"/>
      <c r="G25" s="47"/>
      <c r="H25" s="47"/>
      <c r="I25" s="47"/>
    </row>
    <row r="26" spans="2:17" x14ac:dyDescent="0.25">
      <c r="B26" s="42" t="s">
        <v>40</v>
      </c>
      <c r="C26" s="58">
        <f>(((G5^2)+(G6^2)+(G7^2)+(G8^2)+(G9^2)+(G10^2))/F24)-C23</f>
        <v>1247.1878220738945</v>
      </c>
      <c r="D26" s="26"/>
      <c r="E26" s="26"/>
      <c r="F26" s="41"/>
      <c r="G26" s="47"/>
      <c r="H26" s="47"/>
      <c r="I26" s="47"/>
    </row>
    <row r="27" spans="2:17" x14ac:dyDescent="0.25">
      <c r="B27" s="43" t="s">
        <v>41</v>
      </c>
      <c r="C27" s="66">
        <f>C24-C25-C26</f>
        <v>195.94481837488274</v>
      </c>
      <c r="D27" s="51"/>
      <c r="E27" s="51"/>
      <c r="F27" s="46"/>
      <c r="G27" s="47"/>
      <c r="H27" s="47"/>
      <c r="I27" s="47"/>
    </row>
    <row r="28" spans="2:17" x14ac:dyDescent="0.25">
      <c r="B28" s="47"/>
      <c r="C28" s="47"/>
      <c r="D28" s="47"/>
      <c r="E28" s="47"/>
      <c r="F28" s="47"/>
      <c r="G28" s="47"/>
      <c r="H28" s="47"/>
      <c r="I28" s="47"/>
    </row>
    <row r="29" spans="2:17" x14ac:dyDescent="0.25">
      <c r="B29" s="47"/>
      <c r="C29" s="47"/>
      <c r="D29" s="47"/>
      <c r="E29" s="47"/>
      <c r="F29" s="47"/>
      <c r="G29" s="47"/>
      <c r="H29" s="47"/>
      <c r="I29" s="47"/>
    </row>
    <row r="30" spans="2:17" x14ac:dyDescent="0.25">
      <c r="B30" s="180" t="s">
        <v>42</v>
      </c>
      <c r="C30" s="180"/>
      <c r="D30" s="47"/>
      <c r="E30" s="47"/>
      <c r="F30" s="47"/>
      <c r="G30" s="47"/>
      <c r="H30" s="47"/>
      <c r="I30" s="47"/>
    </row>
    <row r="31" spans="2:17" x14ac:dyDescent="0.25">
      <c r="B31" s="20" t="s">
        <v>43</v>
      </c>
      <c r="C31" s="18">
        <f>SQRT(E19/F24)</f>
        <v>1.8071377847067203</v>
      </c>
      <c r="D31" s="47"/>
      <c r="E31" s="47"/>
      <c r="F31" s="47"/>
      <c r="G31" s="47"/>
      <c r="H31" s="47"/>
      <c r="I31" s="47"/>
    </row>
    <row r="32" spans="2:17" x14ac:dyDescent="0.25">
      <c r="B32" s="20" t="s">
        <v>44</v>
      </c>
      <c r="C32" s="2">
        <v>4.5999999999999996</v>
      </c>
      <c r="D32" s="47"/>
      <c r="E32" s="47"/>
      <c r="F32" s="47"/>
      <c r="G32" s="47"/>
      <c r="H32" s="47"/>
      <c r="I32" s="47"/>
    </row>
    <row r="33" spans="2:9" x14ac:dyDescent="0.25">
      <c r="B33" s="20" t="s">
        <v>45</v>
      </c>
      <c r="C33" s="18">
        <f>C31*C32</f>
        <v>8.3128338096509129</v>
      </c>
      <c r="D33" s="47"/>
      <c r="E33" s="47"/>
      <c r="F33" s="47"/>
      <c r="G33" s="47"/>
      <c r="H33" s="47"/>
      <c r="I33" s="47"/>
    </row>
    <row r="36" spans="2:9" x14ac:dyDescent="0.25">
      <c r="B36" s="13" t="s">
        <v>12</v>
      </c>
      <c r="C36" s="13" t="s">
        <v>19</v>
      </c>
      <c r="D36" s="13" t="s">
        <v>50</v>
      </c>
      <c r="E36" s="52" t="s">
        <v>59</v>
      </c>
      <c r="F36" s="52" t="s">
        <v>60</v>
      </c>
    </row>
    <row r="37" spans="2:9" x14ac:dyDescent="0.25">
      <c r="B37" s="2" t="str">
        <f>B10</f>
        <v>R6F6</v>
      </c>
      <c r="C37" s="19">
        <f>H10</f>
        <v>38.115165139201103</v>
      </c>
      <c r="D37" s="2" t="s">
        <v>61</v>
      </c>
      <c r="E37" s="59">
        <f>C37+C33</f>
        <v>46.427998948852014</v>
      </c>
      <c r="F37" s="2"/>
    </row>
    <row r="38" spans="2:9" x14ac:dyDescent="0.25">
      <c r="B38" s="2" t="str">
        <f>B9</f>
        <v>R5F5</v>
      </c>
      <c r="C38" s="19">
        <f>H9</f>
        <v>34.259035102887772</v>
      </c>
      <c r="D38" s="2" t="s">
        <v>61</v>
      </c>
      <c r="E38" s="2"/>
      <c r="F38" s="2"/>
    </row>
    <row r="39" spans="2:9" x14ac:dyDescent="0.25">
      <c r="B39" s="2" t="str">
        <f>B7</f>
        <v>R3F3</v>
      </c>
      <c r="C39" s="19">
        <f>H7</f>
        <v>43.276845927719179</v>
      </c>
      <c r="D39" s="2" t="s">
        <v>61</v>
      </c>
      <c r="E39" s="59"/>
      <c r="F39" s="2"/>
    </row>
    <row r="40" spans="2:9" x14ac:dyDescent="0.25">
      <c r="B40" s="2" t="str">
        <f>B8</f>
        <v>R4F4</v>
      </c>
      <c r="C40" s="19">
        <f>H8</f>
        <v>45.974407746844193</v>
      </c>
      <c r="D40" s="2" t="s">
        <v>61</v>
      </c>
      <c r="E40" s="59"/>
      <c r="F40" s="59"/>
    </row>
    <row r="41" spans="2:9" x14ac:dyDescent="0.25">
      <c r="B41" s="2" t="str">
        <f>B6</f>
        <v>R2F2</v>
      </c>
      <c r="C41" s="19">
        <f>H6</f>
        <v>52.666436105827422</v>
      </c>
      <c r="D41" s="2" t="s">
        <v>62</v>
      </c>
      <c r="E41" s="59">
        <f>C41+C33</f>
        <v>60.979269915478334</v>
      </c>
      <c r="F41" s="59">
        <f>C41-C33</f>
        <v>44.353602296176511</v>
      </c>
    </row>
    <row r="42" spans="2:9" x14ac:dyDescent="0.25">
      <c r="B42" s="2" t="str">
        <f>B5</f>
        <v xml:space="preserve">R1F1 </v>
      </c>
      <c r="C42" s="19">
        <f>H5</f>
        <v>54.30918208542279</v>
      </c>
      <c r="D42" s="2" t="s">
        <v>62</v>
      </c>
      <c r="E42" s="2"/>
      <c r="F42" s="2"/>
    </row>
  </sheetData>
  <mergeCells count="19">
    <mergeCell ref="L15:Q15"/>
    <mergeCell ref="L3:L4"/>
    <mergeCell ref="M3:P3"/>
    <mergeCell ref="B2:I2"/>
    <mergeCell ref="L2:P2"/>
    <mergeCell ref="L14:Q14"/>
    <mergeCell ref="I15:I16"/>
    <mergeCell ref="F15:F16"/>
    <mergeCell ref="G15:H15"/>
    <mergeCell ref="B3:B4"/>
    <mergeCell ref="C3:F3"/>
    <mergeCell ref="G3:G4"/>
    <mergeCell ref="H3:H4"/>
    <mergeCell ref="I3:I4"/>
    <mergeCell ref="B30:C30"/>
    <mergeCell ref="B15:B16"/>
    <mergeCell ref="C15:C16"/>
    <mergeCell ref="D15:D16"/>
    <mergeCell ref="E15:E1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93"/>
  <sheetViews>
    <sheetView topLeftCell="A22" zoomScale="89" zoomScaleNormal="89" workbookViewId="0">
      <selection activeCell="G71" sqref="G71"/>
    </sheetView>
  </sheetViews>
  <sheetFormatPr defaultRowHeight="15" x14ac:dyDescent="0.25"/>
  <cols>
    <col min="1" max="2" width="9.140625" style="103"/>
    <col min="3" max="3" width="15.140625" style="103" customWidth="1"/>
    <col min="4" max="4" width="11.7109375" style="103" customWidth="1"/>
    <col min="5" max="5" width="10.7109375" style="103" customWidth="1"/>
    <col min="6" max="6" width="9.140625" style="103" customWidth="1"/>
    <col min="7" max="8" width="9.140625" style="103"/>
    <col min="9" max="9" width="9.140625" style="103" customWidth="1"/>
    <col min="10" max="10" width="11.7109375" style="103" customWidth="1"/>
    <col min="11" max="11" width="10.140625" style="103" customWidth="1"/>
    <col min="12" max="34" width="9.140625" style="103"/>
    <col min="35" max="35" width="14" style="103" customWidth="1"/>
    <col min="36" max="36" width="9.140625" style="103"/>
    <col min="37" max="37" width="14.5703125" style="103" customWidth="1"/>
    <col min="38" max="16384" width="9.140625" style="103"/>
  </cols>
  <sheetData>
    <row r="2" spans="1:42" x14ac:dyDescent="0.25">
      <c r="AK2" s="87"/>
      <c r="AL2" s="87"/>
      <c r="AM2" s="87"/>
      <c r="AN2" s="87"/>
      <c r="AO2" s="87"/>
      <c r="AP2" s="87"/>
    </row>
    <row r="3" spans="1:42" ht="15.75" thickBot="1" x14ac:dyDescent="0.3">
      <c r="AK3" s="87"/>
      <c r="AL3" s="87"/>
      <c r="AM3" s="87"/>
      <c r="AN3" s="87"/>
      <c r="AO3" s="87"/>
      <c r="AP3" s="87"/>
    </row>
    <row r="4" spans="1:42" x14ac:dyDescent="0.25">
      <c r="A4" s="87"/>
      <c r="B4" s="104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 t="s">
        <v>100</v>
      </c>
      <c r="AG4" s="88"/>
      <c r="AH4" s="88"/>
      <c r="AI4" s="88"/>
      <c r="AJ4" s="105"/>
      <c r="AK4" s="87"/>
      <c r="AL4" s="87"/>
      <c r="AM4" s="87"/>
      <c r="AN4" s="87"/>
      <c r="AO4" s="87"/>
      <c r="AP4" s="87"/>
    </row>
    <row r="5" spans="1:42" x14ac:dyDescent="0.25">
      <c r="A5" s="87"/>
      <c r="B5" s="106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222" t="s">
        <v>69</v>
      </c>
      <c r="Q5" s="222"/>
      <c r="R5" s="222"/>
      <c r="S5" s="222"/>
      <c r="T5" s="222"/>
      <c r="U5" s="222"/>
      <c r="V5" s="222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107"/>
      <c r="AK5" s="87"/>
      <c r="AL5" s="87"/>
      <c r="AM5" s="87"/>
      <c r="AN5" s="87"/>
      <c r="AO5" s="87"/>
      <c r="AP5" s="87"/>
    </row>
    <row r="6" spans="1:42" ht="15.75" x14ac:dyDescent="0.25">
      <c r="A6" s="87"/>
      <c r="B6" s="106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222"/>
      <c r="Q6" s="222"/>
      <c r="R6" s="222"/>
      <c r="S6" s="222"/>
      <c r="T6" s="222"/>
      <c r="U6" s="222"/>
      <c r="V6" s="222"/>
      <c r="W6" s="108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107"/>
      <c r="AK6" s="87"/>
      <c r="AL6" s="87"/>
      <c r="AM6" s="87"/>
      <c r="AN6" s="87"/>
      <c r="AO6" s="87"/>
      <c r="AP6" s="87"/>
    </row>
    <row r="7" spans="1:42" x14ac:dyDescent="0.25">
      <c r="A7" s="87"/>
      <c r="B7" s="106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107"/>
      <c r="AK7" s="87"/>
    </row>
    <row r="8" spans="1:42" x14ac:dyDescent="0.25">
      <c r="A8" s="87"/>
      <c r="B8" s="106"/>
      <c r="C8" s="223" t="s">
        <v>70</v>
      </c>
      <c r="D8" s="224" t="s">
        <v>5</v>
      </c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4"/>
      <c r="Y8" s="224"/>
      <c r="Z8" s="224"/>
      <c r="AA8" s="224"/>
      <c r="AB8" s="224"/>
      <c r="AC8" s="224"/>
      <c r="AD8" s="224"/>
      <c r="AE8" s="224"/>
      <c r="AF8" s="224"/>
      <c r="AG8" s="224"/>
      <c r="AH8" s="223" t="s">
        <v>18</v>
      </c>
      <c r="AI8" s="223" t="s">
        <v>21</v>
      </c>
      <c r="AJ8" s="107"/>
    </row>
    <row r="9" spans="1:42" x14ac:dyDescent="0.25">
      <c r="A9" s="87"/>
      <c r="B9" s="106"/>
      <c r="C9" s="223"/>
      <c r="D9" s="122">
        <v>1</v>
      </c>
      <c r="E9" s="122">
        <v>2</v>
      </c>
      <c r="F9" s="122">
        <v>3</v>
      </c>
      <c r="G9" s="122">
        <v>4</v>
      </c>
      <c r="H9" s="122">
        <v>5</v>
      </c>
      <c r="I9" s="122">
        <v>6</v>
      </c>
      <c r="J9" s="122">
        <v>7</v>
      </c>
      <c r="K9" s="122">
        <v>8</v>
      </c>
      <c r="L9" s="122">
        <v>9</v>
      </c>
      <c r="M9" s="122">
        <v>10</v>
      </c>
      <c r="N9" s="122">
        <v>11</v>
      </c>
      <c r="O9" s="122">
        <v>12</v>
      </c>
      <c r="P9" s="122">
        <v>13</v>
      </c>
      <c r="Q9" s="122">
        <v>14</v>
      </c>
      <c r="R9" s="122">
        <v>15</v>
      </c>
      <c r="S9" s="122">
        <v>16</v>
      </c>
      <c r="T9" s="122">
        <v>17</v>
      </c>
      <c r="U9" s="122">
        <v>18</v>
      </c>
      <c r="V9" s="122">
        <v>19</v>
      </c>
      <c r="W9" s="122">
        <v>20</v>
      </c>
      <c r="X9" s="122">
        <v>21</v>
      </c>
      <c r="Y9" s="122">
        <v>22</v>
      </c>
      <c r="Z9" s="122">
        <v>23</v>
      </c>
      <c r="AA9" s="122">
        <v>24</v>
      </c>
      <c r="AB9" s="122">
        <v>25</v>
      </c>
      <c r="AC9" s="122">
        <v>26</v>
      </c>
      <c r="AD9" s="122">
        <v>27</v>
      </c>
      <c r="AE9" s="122">
        <v>28</v>
      </c>
      <c r="AF9" s="122">
        <v>29</v>
      </c>
      <c r="AG9" s="122">
        <v>30</v>
      </c>
      <c r="AH9" s="223"/>
      <c r="AI9" s="223"/>
      <c r="AJ9" s="107"/>
    </row>
    <row r="10" spans="1:42" x14ac:dyDescent="0.25">
      <c r="A10" s="87"/>
      <c r="B10" s="106"/>
      <c r="C10" s="123" t="s">
        <v>71</v>
      </c>
      <c r="D10" s="109">
        <v>0.9</v>
      </c>
      <c r="E10" s="109">
        <v>0.9</v>
      </c>
      <c r="F10" s="109">
        <v>0.5</v>
      </c>
      <c r="G10" s="109">
        <v>0.9</v>
      </c>
      <c r="H10" s="109">
        <v>0.6</v>
      </c>
      <c r="I10" s="109">
        <v>1</v>
      </c>
      <c r="J10" s="109">
        <v>1</v>
      </c>
      <c r="K10" s="109">
        <v>0.7</v>
      </c>
      <c r="L10" s="109">
        <v>0.8</v>
      </c>
      <c r="M10" s="109">
        <v>1</v>
      </c>
      <c r="N10" s="109">
        <v>0.7</v>
      </c>
      <c r="O10" s="109">
        <v>1</v>
      </c>
      <c r="P10" s="109">
        <v>0.9</v>
      </c>
      <c r="Q10" s="109">
        <v>1</v>
      </c>
      <c r="R10" s="109">
        <v>0.9</v>
      </c>
      <c r="S10" s="109">
        <v>0.9</v>
      </c>
      <c r="T10" s="109">
        <v>0.8</v>
      </c>
      <c r="U10" s="109">
        <v>1</v>
      </c>
      <c r="V10" s="109">
        <v>0.9</v>
      </c>
      <c r="W10" s="109">
        <v>0.9</v>
      </c>
      <c r="X10" s="109">
        <v>0.8</v>
      </c>
      <c r="Y10" s="109">
        <v>0.9</v>
      </c>
      <c r="Z10" s="109">
        <v>0.7</v>
      </c>
      <c r="AA10" s="109">
        <v>0.5</v>
      </c>
      <c r="AB10" s="109">
        <v>0.7</v>
      </c>
      <c r="AC10" s="109">
        <v>1</v>
      </c>
      <c r="AD10" s="109">
        <v>0.6</v>
      </c>
      <c r="AE10" s="109">
        <v>0.9</v>
      </c>
      <c r="AF10" s="109">
        <v>1</v>
      </c>
      <c r="AG10" s="109">
        <v>1</v>
      </c>
      <c r="AH10" s="109">
        <f>SUM(D10:AG10)</f>
        <v>25.4</v>
      </c>
      <c r="AI10" s="157">
        <f>AVERAGE(E10:AG10)</f>
        <v>0.84482758620689657</v>
      </c>
      <c r="AJ10" s="107"/>
    </row>
    <row r="11" spans="1:42" x14ac:dyDescent="0.25">
      <c r="A11" s="87"/>
      <c r="B11" s="106"/>
      <c r="C11" s="123" t="s">
        <v>76</v>
      </c>
      <c r="D11" s="109">
        <v>0.9</v>
      </c>
      <c r="E11" s="109">
        <v>1</v>
      </c>
      <c r="F11" s="109">
        <v>0.8</v>
      </c>
      <c r="G11" s="109">
        <v>0.8</v>
      </c>
      <c r="H11" s="109">
        <v>0.6</v>
      </c>
      <c r="I11" s="109">
        <v>0.7</v>
      </c>
      <c r="J11" s="109">
        <v>1</v>
      </c>
      <c r="K11" s="109">
        <v>0.8</v>
      </c>
      <c r="L11" s="109">
        <v>1</v>
      </c>
      <c r="M11" s="109">
        <v>0.9</v>
      </c>
      <c r="N11" s="109">
        <v>0.8</v>
      </c>
      <c r="O11" s="109">
        <v>0.8</v>
      </c>
      <c r="P11" s="109">
        <v>1</v>
      </c>
      <c r="Q11" s="109">
        <v>0.9</v>
      </c>
      <c r="R11" s="109">
        <v>1</v>
      </c>
      <c r="S11" s="109">
        <v>1</v>
      </c>
      <c r="T11" s="109">
        <v>1</v>
      </c>
      <c r="U11" s="109">
        <v>1</v>
      </c>
      <c r="V11" s="109">
        <v>1</v>
      </c>
      <c r="W11" s="109">
        <v>0.8</v>
      </c>
      <c r="X11" s="109">
        <v>0.5</v>
      </c>
      <c r="Y11" s="109">
        <v>0.9</v>
      </c>
      <c r="Z11" s="109">
        <v>0.8</v>
      </c>
      <c r="AA11" s="109">
        <v>1</v>
      </c>
      <c r="AB11" s="109">
        <v>0.7</v>
      </c>
      <c r="AC11" s="109">
        <v>1</v>
      </c>
      <c r="AD11" s="109">
        <v>0.7</v>
      </c>
      <c r="AE11" s="109">
        <v>0.8</v>
      </c>
      <c r="AF11" s="109">
        <v>0.9</v>
      </c>
      <c r="AG11" s="109">
        <v>1</v>
      </c>
      <c r="AH11" s="109">
        <f t="shared" ref="AH11:AH20" si="0">SUM(D11:AG11)</f>
        <v>26.099999999999998</v>
      </c>
      <c r="AI11" s="157">
        <f t="shared" ref="AI11:AI20" si="1">AVERAGE(E11:AG11)</f>
        <v>0.86896551724137927</v>
      </c>
      <c r="AJ11" s="107"/>
    </row>
    <row r="12" spans="1:42" x14ac:dyDescent="0.25">
      <c r="A12" s="87"/>
      <c r="B12" s="106"/>
      <c r="C12" s="123" t="s">
        <v>81</v>
      </c>
      <c r="D12" s="109">
        <v>0.8</v>
      </c>
      <c r="E12" s="109">
        <v>1</v>
      </c>
      <c r="F12" s="109">
        <v>0.8</v>
      </c>
      <c r="G12" s="109">
        <v>0.8</v>
      </c>
      <c r="H12" s="109">
        <v>0.6</v>
      </c>
      <c r="I12" s="109">
        <v>0.5</v>
      </c>
      <c r="J12" s="109">
        <v>1</v>
      </c>
      <c r="K12" s="109">
        <v>0.7</v>
      </c>
      <c r="L12" s="109">
        <v>1</v>
      </c>
      <c r="M12" s="109">
        <v>0.9</v>
      </c>
      <c r="N12" s="109">
        <v>0.9</v>
      </c>
      <c r="O12" s="109">
        <v>1</v>
      </c>
      <c r="P12" s="109">
        <v>0.8</v>
      </c>
      <c r="Q12" s="109">
        <v>0.9</v>
      </c>
      <c r="R12" s="109">
        <v>1</v>
      </c>
      <c r="S12" s="109">
        <v>1</v>
      </c>
      <c r="T12" s="109">
        <v>0.8</v>
      </c>
      <c r="U12" s="109">
        <v>0.9</v>
      </c>
      <c r="V12" s="109">
        <v>1</v>
      </c>
      <c r="W12" s="109">
        <v>0.7</v>
      </c>
      <c r="X12" s="109">
        <v>0.6</v>
      </c>
      <c r="Y12" s="109">
        <v>0.9</v>
      </c>
      <c r="Z12" s="109">
        <v>1</v>
      </c>
      <c r="AA12" s="109">
        <v>1</v>
      </c>
      <c r="AB12" s="109">
        <v>0.7</v>
      </c>
      <c r="AC12" s="109">
        <v>0.8</v>
      </c>
      <c r="AD12" s="109">
        <v>0.7</v>
      </c>
      <c r="AE12" s="109">
        <v>1</v>
      </c>
      <c r="AF12" s="109">
        <v>0.8</v>
      </c>
      <c r="AG12" s="109">
        <v>0.9</v>
      </c>
      <c r="AH12" s="109">
        <f t="shared" si="0"/>
        <v>25.5</v>
      </c>
      <c r="AI12" s="157">
        <f t="shared" si="1"/>
        <v>0.85172413793103463</v>
      </c>
      <c r="AJ12" s="107"/>
    </row>
    <row r="13" spans="1:42" x14ac:dyDescent="0.25">
      <c r="A13" s="87"/>
      <c r="B13" s="106"/>
      <c r="C13" s="123" t="s">
        <v>72</v>
      </c>
      <c r="D13" s="109">
        <v>0.8</v>
      </c>
      <c r="E13" s="109">
        <v>1</v>
      </c>
      <c r="F13" s="109">
        <v>0.8</v>
      </c>
      <c r="G13" s="109">
        <v>0.8</v>
      </c>
      <c r="H13" s="109">
        <v>0.6</v>
      </c>
      <c r="I13" s="109">
        <v>0.9</v>
      </c>
      <c r="J13" s="109">
        <v>1</v>
      </c>
      <c r="K13" s="109">
        <v>0.9</v>
      </c>
      <c r="L13" s="109">
        <v>0.9</v>
      </c>
      <c r="M13" s="109">
        <v>1</v>
      </c>
      <c r="N13" s="109">
        <v>0.9</v>
      </c>
      <c r="O13" s="109">
        <v>0.9</v>
      </c>
      <c r="P13" s="109">
        <v>0.9</v>
      </c>
      <c r="Q13" s="109">
        <v>0.8</v>
      </c>
      <c r="R13" s="109">
        <v>0.9</v>
      </c>
      <c r="S13" s="109">
        <v>1</v>
      </c>
      <c r="T13" s="109">
        <v>0.9</v>
      </c>
      <c r="U13" s="109">
        <v>1</v>
      </c>
      <c r="V13" s="109">
        <v>1</v>
      </c>
      <c r="W13" s="109">
        <v>0.7</v>
      </c>
      <c r="X13" s="109">
        <v>0.8</v>
      </c>
      <c r="Y13" s="109">
        <v>0.9</v>
      </c>
      <c r="Z13" s="109">
        <v>1</v>
      </c>
      <c r="AA13" s="109">
        <v>1</v>
      </c>
      <c r="AB13" s="109">
        <v>0.8</v>
      </c>
      <c r="AC13" s="109">
        <v>0.8</v>
      </c>
      <c r="AD13" s="109">
        <v>0.8</v>
      </c>
      <c r="AE13" s="109">
        <v>0.9</v>
      </c>
      <c r="AF13" s="109">
        <v>0.8</v>
      </c>
      <c r="AG13" s="109">
        <v>0.9</v>
      </c>
      <c r="AH13" s="109">
        <f t="shared" si="0"/>
        <v>26.400000000000002</v>
      </c>
      <c r="AI13" s="157">
        <f t="shared" si="1"/>
        <v>0.88275862068965527</v>
      </c>
      <c r="AJ13" s="107"/>
    </row>
    <row r="14" spans="1:42" x14ac:dyDescent="0.25">
      <c r="A14" s="87"/>
      <c r="B14" s="106"/>
      <c r="C14" s="123" t="s">
        <v>73</v>
      </c>
      <c r="D14" s="109">
        <v>0.8</v>
      </c>
      <c r="E14" s="109">
        <v>0.9</v>
      </c>
      <c r="F14" s="109">
        <v>0.5</v>
      </c>
      <c r="G14" s="109">
        <v>0.6</v>
      </c>
      <c r="H14" s="109">
        <v>0.9</v>
      </c>
      <c r="I14" s="109">
        <v>0.6</v>
      </c>
      <c r="J14" s="109">
        <v>1</v>
      </c>
      <c r="K14" s="109">
        <v>0.9</v>
      </c>
      <c r="L14" s="109">
        <v>0.9</v>
      </c>
      <c r="M14" s="109">
        <v>0.8</v>
      </c>
      <c r="N14" s="109">
        <v>0.7</v>
      </c>
      <c r="O14" s="109">
        <v>0.8</v>
      </c>
      <c r="P14" s="109">
        <v>1</v>
      </c>
      <c r="Q14" s="109">
        <v>0.9</v>
      </c>
      <c r="R14" s="109">
        <v>1</v>
      </c>
      <c r="S14" s="109">
        <v>0.9</v>
      </c>
      <c r="T14" s="109">
        <v>0.8</v>
      </c>
      <c r="U14" s="109">
        <v>0.9</v>
      </c>
      <c r="V14" s="109">
        <v>1</v>
      </c>
      <c r="W14" s="109">
        <v>0.6</v>
      </c>
      <c r="X14" s="109">
        <v>0.7</v>
      </c>
      <c r="Y14" s="109">
        <v>0.9</v>
      </c>
      <c r="Z14" s="109">
        <v>1</v>
      </c>
      <c r="AA14" s="109">
        <v>1</v>
      </c>
      <c r="AB14" s="109">
        <v>0.9</v>
      </c>
      <c r="AC14" s="109">
        <v>0.5</v>
      </c>
      <c r="AD14" s="109">
        <v>1</v>
      </c>
      <c r="AE14" s="109">
        <v>0.8</v>
      </c>
      <c r="AF14" s="109">
        <v>0.7</v>
      </c>
      <c r="AG14" s="109">
        <v>1</v>
      </c>
      <c r="AH14" s="109">
        <f t="shared" si="0"/>
        <v>25</v>
      </c>
      <c r="AI14" s="157">
        <f t="shared" si="1"/>
        <v>0.83448275862068966</v>
      </c>
      <c r="AJ14" s="107"/>
    </row>
    <row r="15" spans="1:42" x14ac:dyDescent="0.25">
      <c r="A15" s="87"/>
      <c r="B15" s="106"/>
      <c r="C15" s="123" t="s">
        <v>74</v>
      </c>
      <c r="D15" s="109">
        <v>0.8</v>
      </c>
      <c r="E15" s="109">
        <v>1</v>
      </c>
      <c r="F15" s="109">
        <v>0.7</v>
      </c>
      <c r="G15" s="109">
        <v>0.6</v>
      </c>
      <c r="H15" s="109">
        <v>0.8</v>
      </c>
      <c r="I15" s="109">
        <v>0.6</v>
      </c>
      <c r="J15" s="109">
        <v>1</v>
      </c>
      <c r="K15" s="109">
        <v>0.9</v>
      </c>
      <c r="L15" s="109">
        <v>1</v>
      </c>
      <c r="M15" s="109">
        <v>0.9</v>
      </c>
      <c r="N15" s="109">
        <v>0.8</v>
      </c>
      <c r="O15" s="109">
        <v>0.8</v>
      </c>
      <c r="P15" s="109">
        <v>0.8</v>
      </c>
      <c r="Q15" s="109">
        <v>0.9</v>
      </c>
      <c r="R15" s="109">
        <v>1</v>
      </c>
      <c r="S15" s="109">
        <v>1</v>
      </c>
      <c r="T15" s="109">
        <v>0.9</v>
      </c>
      <c r="U15" s="109">
        <v>0.8</v>
      </c>
      <c r="V15" s="109">
        <v>1</v>
      </c>
      <c r="W15" s="109">
        <v>0.6</v>
      </c>
      <c r="X15" s="109">
        <v>0.6</v>
      </c>
      <c r="Y15" s="109">
        <v>0.9</v>
      </c>
      <c r="Z15" s="109">
        <v>1</v>
      </c>
      <c r="AA15" s="109">
        <v>0.5</v>
      </c>
      <c r="AB15" s="109">
        <v>0.9</v>
      </c>
      <c r="AC15" s="109">
        <v>0.8</v>
      </c>
      <c r="AD15" s="109">
        <v>1</v>
      </c>
      <c r="AE15" s="109">
        <v>0.9</v>
      </c>
      <c r="AF15" s="109">
        <v>0.7</v>
      </c>
      <c r="AG15" s="109">
        <v>1</v>
      </c>
      <c r="AH15" s="109">
        <f t="shared" si="0"/>
        <v>25.200000000000003</v>
      </c>
      <c r="AI15" s="157">
        <f>AVERAGE(E15:AG15)</f>
        <v>0.84137931034482771</v>
      </c>
      <c r="AJ15" s="107"/>
    </row>
    <row r="16" spans="1:42" x14ac:dyDescent="0.25">
      <c r="A16" s="87"/>
      <c r="B16" s="106"/>
      <c r="C16" s="123" t="s">
        <v>75</v>
      </c>
      <c r="D16" s="109">
        <v>0.8</v>
      </c>
      <c r="E16" s="109">
        <v>0.9</v>
      </c>
      <c r="F16" s="109">
        <v>0.6</v>
      </c>
      <c r="G16" s="109">
        <v>0.6</v>
      </c>
      <c r="H16" s="109">
        <v>0.7</v>
      </c>
      <c r="I16" s="109">
        <v>0.6</v>
      </c>
      <c r="J16" s="109">
        <v>1</v>
      </c>
      <c r="K16" s="109">
        <v>0.9</v>
      </c>
      <c r="L16" s="109">
        <v>0.9</v>
      </c>
      <c r="M16" s="109">
        <v>0.8</v>
      </c>
      <c r="N16" s="109">
        <v>0.8</v>
      </c>
      <c r="O16" s="109">
        <v>0.8</v>
      </c>
      <c r="P16" s="109">
        <v>0.9</v>
      </c>
      <c r="Q16" s="109">
        <v>0.9</v>
      </c>
      <c r="R16" s="109">
        <v>1</v>
      </c>
      <c r="S16" s="109">
        <v>0.9</v>
      </c>
      <c r="T16" s="109">
        <v>1</v>
      </c>
      <c r="U16" s="109">
        <v>0.8</v>
      </c>
      <c r="V16" s="109">
        <v>1</v>
      </c>
      <c r="W16" s="109">
        <v>0.6</v>
      </c>
      <c r="X16" s="109">
        <v>0.6</v>
      </c>
      <c r="Y16" s="109">
        <v>0.9</v>
      </c>
      <c r="Z16" s="109">
        <v>1</v>
      </c>
      <c r="AA16" s="109">
        <v>0.5</v>
      </c>
      <c r="AB16" s="109">
        <v>0.9</v>
      </c>
      <c r="AC16" s="109">
        <v>0.8</v>
      </c>
      <c r="AD16" s="109">
        <v>0.9</v>
      </c>
      <c r="AE16" s="109">
        <v>0.8</v>
      </c>
      <c r="AF16" s="109">
        <v>0.7</v>
      </c>
      <c r="AG16" s="109">
        <v>1</v>
      </c>
      <c r="AH16" s="109">
        <f t="shared" si="0"/>
        <v>24.6</v>
      </c>
      <c r="AI16" s="157">
        <f t="shared" si="1"/>
        <v>0.82068965517241377</v>
      </c>
      <c r="AJ16" s="107"/>
    </row>
    <row r="17" spans="1:39" x14ac:dyDescent="0.25">
      <c r="A17" s="87"/>
      <c r="B17" s="106"/>
      <c r="C17" s="123" t="s">
        <v>77</v>
      </c>
      <c r="D17" s="109">
        <v>1</v>
      </c>
      <c r="E17" s="109">
        <v>0.9</v>
      </c>
      <c r="F17" s="109">
        <v>0.9</v>
      </c>
      <c r="G17" s="109">
        <v>0.8</v>
      </c>
      <c r="H17" s="109">
        <v>1</v>
      </c>
      <c r="I17" s="109">
        <v>0.5</v>
      </c>
      <c r="J17" s="109">
        <v>1</v>
      </c>
      <c r="K17" s="109">
        <v>0.9</v>
      </c>
      <c r="L17" s="109">
        <v>0.8</v>
      </c>
      <c r="M17" s="109">
        <v>0.9</v>
      </c>
      <c r="N17" s="109">
        <v>0.8</v>
      </c>
      <c r="O17" s="109">
        <v>0.7</v>
      </c>
      <c r="P17" s="109">
        <v>1</v>
      </c>
      <c r="Q17" s="109">
        <v>0.9</v>
      </c>
      <c r="R17" s="109">
        <v>1</v>
      </c>
      <c r="S17" s="109">
        <v>0.8</v>
      </c>
      <c r="T17" s="109">
        <v>0.8</v>
      </c>
      <c r="U17" s="109">
        <v>0.9</v>
      </c>
      <c r="V17" s="109">
        <v>1</v>
      </c>
      <c r="W17" s="109">
        <v>0.7</v>
      </c>
      <c r="X17" s="109">
        <v>0.5</v>
      </c>
      <c r="Y17" s="109">
        <v>0.9</v>
      </c>
      <c r="Z17" s="109">
        <v>0.9</v>
      </c>
      <c r="AA17" s="109">
        <v>0.8</v>
      </c>
      <c r="AB17" s="109">
        <v>1</v>
      </c>
      <c r="AC17" s="109">
        <v>0.7</v>
      </c>
      <c r="AD17" s="109">
        <v>0.9</v>
      </c>
      <c r="AE17" s="109">
        <v>0.9</v>
      </c>
      <c r="AF17" s="109">
        <v>0.7</v>
      </c>
      <c r="AG17" s="109">
        <v>1</v>
      </c>
      <c r="AH17" s="109">
        <f t="shared" si="0"/>
        <v>25.599999999999994</v>
      </c>
      <c r="AI17" s="157">
        <f t="shared" si="1"/>
        <v>0.84827586206896533</v>
      </c>
      <c r="AJ17" s="107"/>
    </row>
    <row r="18" spans="1:39" x14ac:dyDescent="0.25">
      <c r="A18" s="87"/>
      <c r="B18" s="106"/>
      <c r="C18" s="123" t="s">
        <v>78</v>
      </c>
      <c r="D18" s="109">
        <v>1</v>
      </c>
      <c r="E18" s="109">
        <v>0.9</v>
      </c>
      <c r="F18" s="109">
        <v>0.7</v>
      </c>
      <c r="G18" s="109">
        <v>0.6</v>
      </c>
      <c r="H18" s="109">
        <v>1</v>
      </c>
      <c r="I18" s="109">
        <v>0.6</v>
      </c>
      <c r="J18" s="109">
        <v>1</v>
      </c>
      <c r="K18" s="109">
        <v>0.8</v>
      </c>
      <c r="L18" s="109">
        <v>0.9</v>
      </c>
      <c r="M18" s="109">
        <v>0.9</v>
      </c>
      <c r="N18" s="109">
        <v>0.8</v>
      </c>
      <c r="O18" s="109">
        <v>0.7</v>
      </c>
      <c r="P18" s="109">
        <v>1</v>
      </c>
      <c r="Q18" s="109">
        <v>0.7</v>
      </c>
      <c r="R18" s="109">
        <v>1</v>
      </c>
      <c r="S18" s="109">
        <v>0.9</v>
      </c>
      <c r="T18" s="109">
        <v>1</v>
      </c>
      <c r="U18" s="109">
        <v>0.8</v>
      </c>
      <c r="V18" s="109">
        <v>1</v>
      </c>
      <c r="W18" s="109">
        <v>0.7</v>
      </c>
      <c r="X18" s="109">
        <v>0.5</v>
      </c>
      <c r="Y18" s="109">
        <v>0.9</v>
      </c>
      <c r="Z18" s="109">
        <v>0.9</v>
      </c>
      <c r="AA18" s="109">
        <v>0.6</v>
      </c>
      <c r="AB18" s="109">
        <v>0.9</v>
      </c>
      <c r="AC18" s="109">
        <v>0.5</v>
      </c>
      <c r="AD18" s="109">
        <v>0.7</v>
      </c>
      <c r="AE18" s="109">
        <v>0.9</v>
      </c>
      <c r="AF18" s="109">
        <v>0.7</v>
      </c>
      <c r="AG18" s="109">
        <v>1</v>
      </c>
      <c r="AH18" s="109">
        <f t="shared" si="0"/>
        <v>24.599999999999991</v>
      </c>
      <c r="AI18" s="157">
        <f t="shared" si="1"/>
        <v>0.81379310344827571</v>
      </c>
      <c r="AJ18" s="107"/>
      <c r="AM18" s="87"/>
    </row>
    <row r="19" spans="1:39" x14ac:dyDescent="0.25">
      <c r="A19" s="87"/>
      <c r="B19" s="106"/>
      <c r="C19" s="123" t="s">
        <v>79</v>
      </c>
      <c r="D19" s="109">
        <v>1</v>
      </c>
      <c r="E19" s="109">
        <v>1</v>
      </c>
      <c r="F19" s="109">
        <v>1</v>
      </c>
      <c r="G19" s="109">
        <v>0.6</v>
      </c>
      <c r="H19" s="109">
        <v>1</v>
      </c>
      <c r="I19" s="109">
        <v>0.8</v>
      </c>
      <c r="J19" s="109">
        <v>1</v>
      </c>
      <c r="K19" s="109">
        <v>0.8</v>
      </c>
      <c r="L19" s="109">
        <v>1</v>
      </c>
      <c r="M19" s="109">
        <v>0.9</v>
      </c>
      <c r="N19" s="109">
        <v>0.8</v>
      </c>
      <c r="O19" s="109">
        <v>0.7</v>
      </c>
      <c r="P19" s="109">
        <v>0.8</v>
      </c>
      <c r="Q19" s="109">
        <v>0.9</v>
      </c>
      <c r="R19" s="109">
        <v>1</v>
      </c>
      <c r="S19" s="109">
        <v>1</v>
      </c>
      <c r="T19" s="109">
        <v>1</v>
      </c>
      <c r="U19" s="109">
        <v>1</v>
      </c>
      <c r="V19" s="109">
        <v>1</v>
      </c>
      <c r="W19" s="109">
        <v>1</v>
      </c>
      <c r="X19" s="109">
        <v>0.7</v>
      </c>
      <c r="Y19" s="109">
        <v>0.9</v>
      </c>
      <c r="Z19" s="109">
        <v>0.9</v>
      </c>
      <c r="AA19" s="109">
        <v>0.5</v>
      </c>
      <c r="AB19" s="109">
        <v>0.9</v>
      </c>
      <c r="AC19" s="109">
        <v>1</v>
      </c>
      <c r="AD19" s="109">
        <v>0.9</v>
      </c>
      <c r="AE19" s="109">
        <v>1</v>
      </c>
      <c r="AF19" s="109">
        <v>0.7</v>
      </c>
      <c r="AG19" s="109">
        <v>1</v>
      </c>
      <c r="AH19" s="109">
        <f t="shared" si="0"/>
        <v>26.799999999999994</v>
      </c>
      <c r="AI19" s="157">
        <f t="shared" si="1"/>
        <v>0.88965517241379288</v>
      </c>
      <c r="AJ19" s="107"/>
      <c r="AM19" s="87"/>
    </row>
    <row r="20" spans="1:39" x14ac:dyDescent="0.25">
      <c r="A20" s="87"/>
      <c r="B20" s="106"/>
      <c r="C20" s="124" t="s">
        <v>80</v>
      </c>
      <c r="D20" s="110">
        <v>1</v>
      </c>
      <c r="E20" s="110">
        <v>1</v>
      </c>
      <c r="F20" s="110">
        <v>0.9</v>
      </c>
      <c r="G20" s="109">
        <v>0.6</v>
      </c>
      <c r="H20" s="110">
        <v>0.7</v>
      </c>
      <c r="I20" s="109">
        <v>0.8</v>
      </c>
      <c r="J20" s="109">
        <v>1</v>
      </c>
      <c r="K20" s="109">
        <v>0.8</v>
      </c>
      <c r="L20" s="110">
        <v>1</v>
      </c>
      <c r="M20" s="109">
        <v>0.9</v>
      </c>
      <c r="N20" s="109">
        <v>0.8</v>
      </c>
      <c r="O20" s="109">
        <v>0.7</v>
      </c>
      <c r="P20" s="109">
        <v>1</v>
      </c>
      <c r="Q20" s="110">
        <v>0.8</v>
      </c>
      <c r="R20" s="109">
        <v>1</v>
      </c>
      <c r="S20" s="110">
        <v>1</v>
      </c>
      <c r="T20" s="110">
        <v>0.8</v>
      </c>
      <c r="U20" s="109">
        <v>1</v>
      </c>
      <c r="V20" s="109">
        <v>1</v>
      </c>
      <c r="W20" s="110">
        <v>0.7</v>
      </c>
      <c r="X20" s="109">
        <v>0.7</v>
      </c>
      <c r="Y20" s="109">
        <v>0.9</v>
      </c>
      <c r="Z20" s="109">
        <v>0.9</v>
      </c>
      <c r="AA20" s="109">
        <v>0.5</v>
      </c>
      <c r="AB20" s="110">
        <v>1</v>
      </c>
      <c r="AC20" s="110">
        <v>1</v>
      </c>
      <c r="AD20" s="110">
        <v>0.8</v>
      </c>
      <c r="AE20" s="109">
        <v>0.9</v>
      </c>
      <c r="AF20" s="109">
        <v>0.7</v>
      </c>
      <c r="AG20" s="109">
        <v>1</v>
      </c>
      <c r="AH20" s="110">
        <f t="shared" si="0"/>
        <v>25.899999999999995</v>
      </c>
      <c r="AI20" s="158">
        <f t="shared" si="1"/>
        <v>0.85862068965517224</v>
      </c>
      <c r="AJ20" s="107"/>
    </row>
    <row r="21" spans="1:39" x14ac:dyDescent="0.25">
      <c r="A21" s="87"/>
      <c r="B21" s="106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2"/>
      <c r="AJ21" s="107"/>
      <c r="AK21" s="87"/>
    </row>
    <row r="22" spans="1:39" ht="15.75" thickBot="1" x14ac:dyDescent="0.3">
      <c r="A22" s="87"/>
      <c r="B22" s="113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5"/>
      <c r="AJ22" s="116"/>
      <c r="AK22" s="87"/>
    </row>
    <row r="23" spans="1:39" x14ac:dyDescent="0.25">
      <c r="A23" s="87"/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</row>
    <row r="24" spans="1:39" x14ac:dyDescent="0.25">
      <c r="A24" s="87"/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</row>
    <row r="25" spans="1:39" ht="15.75" thickBot="1" x14ac:dyDescent="0.3">
      <c r="A25" s="87"/>
      <c r="B25" s="87"/>
      <c r="C25" s="87"/>
      <c r="D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</row>
    <row r="26" spans="1:39" x14ac:dyDescent="0.25">
      <c r="B26" s="104"/>
      <c r="C26" s="88"/>
      <c r="D26" s="88"/>
      <c r="E26" s="88"/>
      <c r="F26" s="88"/>
      <c r="G26" s="88"/>
      <c r="H26" s="88"/>
      <c r="I26" s="88"/>
      <c r="J26" s="88"/>
      <c r="K26" s="105"/>
      <c r="L26" s="87"/>
      <c r="M26" s="87"/>
      <c r="N26" s="87"/>
      <c r="O26" s="87"/>
      <c r="P26" s="87"/>
    </row>
    <row r="27" spans="1:39" x14ac:dyDescent="0.25">
      <c r="B27" s="106"/>
      <c r="C27" s="87"/>
      <c r="D27" s="87"/>
      <c r="E27" s="221" t="s">
        <v>82</v>
      </c>
      <c r="F27" s="221"/>
      <c r="G27" s="221"/>
      <c r="H27" s="221"/>
      <c r="I27" s="99"/>
      <c r="J27" s="99"/>
      <c r="K27" s="107"/>
      <c r="L27" s="87"/>
      <c r="M27" s="87"/>
      <c r="N27" s="87"/>
      <c r="O27" s="87"/>
      <c r="P27" s="87"/>
      <c r="AK27" s="87"/>
    </row>
    <row r="28" spans="1:39" x14ac:dyDescent="0.25">
      <c r="B28" s="106"/>
      <c r="C28" s="87"/>
      <c r="D28" s="87"/>
      <c r="E28" s="87"/>
      <c r="F28" s="87"/>
      <c r="G28" s="87"/>
      <c r="H28" s="87"/>
      <c r="I28" s="87"/>
      <c r="J28" s="87"/>
      <c r="K28" s="107"/>
      <c r="L28" s="87"/>
      <c r="M28" s="87"/>
      <c r="N28" s="87"/>
      <c r="O28" s="87"/>
      <c r="P28" s="87"/>
    </row>
    <row r="29" spans="1:39" ht="15" customHeight="1" x14ac:dyDescent="0.25">
      <c r="B29" s="106"/>
      <c r="C29" s="182" t="s">
        <v>83</v>
      </c>
      <c r="D29" s="180" t="s">
        <v>84</v>
      </c>
      <c r="E29" s="180"/>
      <c r="F29" s="180"/>
      <c r="G29" s="180"/>
      <c r="H29" s="180"/>
      <c r="I29" s="181"/>
      <c r="J29" s="215" t="s">
        <v>32</v>
      </c>
      <c r="K29" s="220"/>
      <c r="L29" s="17"/>
      <c r="M29" s="117"/>
      <c r="N29" s="117"/>
      <c r="O29" s="87"/>
      <c r="P29" s="87"/>
    </row>
    <row r="30" spans="1:39" x14ac:dyDescent="0.25">
      <c r="B30" s="106"/>
      <c r="C30" s="192"/>
      <c r="D30" s="73" t="s">
        <v>85</v>
      </c>
      <c r="E30" s="73" t="s">
        <v>7</v>
      </c>
      <c r="F30" s="73" t="s">
        <v>8</v>
      </c>
      <c r="G30" s="73" t="s">
        <v>9</v>
      </c>
      <c r="H30" s="73" t="s">
        <v>10</v>
      </c>
      <c r="I30" s="74" t="s">
        <v>11</v>
      </c>
      <c r="J30" s="215"/>
      <c r="K30" s="220"/>
      <c r="L30" s="118"/>
      <c r="M30" s="117"/>
      <c r="N30" s="117"/>
      <c r="O30" s="87"/>
      <c r="P30" s="87"/>
    </row>
    <row r="31" spans="1:39" x14ac:dyDescent="0.25">
      <c r="B31" s="106"/>
      <c r="C31" s="123" t="s">
        <v>71</v>
      </c>
      <c r="D31" s="167">
        <v>0.33</v>
      </c>
      <c r="E31" s="169">
        <v>0.26</v>
      </c>
      <c r="F31" s="167">
        <v>0.31</v>
      </c>
      <c r="G31" s="167">
        <v>0.33</v>
      </c>
      <c r="H31" s="167">
        <v>0.31</v>
      </c>
      <c r="I31" s="170">
        <v>0.42</v>
      </c>
      <c r="J31" s="208" t="s">
        <v>84</v>
      </c>
      <c r="K31" s="119"/>
      <c r="L31" s="118"/>
      <c r="M31" s="118"/>
      <c r="N31" s="118"/>
      <c r="O31" s="87"/>
      <c r="P31" s="87"/>
    </row>
    <row r="32" spans="1:39" x14ac:dyDescent="0.25">
      <c r="B32" s="106"/>
      <c r="C32" s="123" t="s">
        <v>76</v>
      </c>
      <c r="D32" s="100">
        <v>54.31</v>
      </c>
      <c r="E32" s="168">
        <v>52.67</v>
      </c>
      <c r="F32" s="1">
        <v>43.28</v>
      </c>
      <c r="G32" s="1">
        <v>45.97</v>
      </c>
      <c r="H32" s="101">
        <v>34.26</v>
      </c>
      <c r="I32" s="128">
        <v>38.119999999999997</v>
      </c>
      <c r="J32" s="208"/>
      <c r="K32" s="119"/>
      <c r="L32" s="118"/>
      <c r="M32" s="118"/>
      <c r="N32" s="118"/>
      <c r="O32" s="87"/>
      <c r="P32" s="87"/>
    </row>
    <row r="33" spans="1:26" x14ac:dyDescent="0.25">
      <c r="B33" s="106"/>
      <c r="C33" s="123" t="s">
        <v>81</v>
      </c>
      <c r="D33" s="100">
        <v>60.2</v>
      </c>
      <c r="E33" s="1">
        <v>53.23</v>
      </c>
      <c r="F33" s="1">
        <v>31.25</v>
      </c>
      <c r="G33" s="1">
        <v>33.25</v>
      </c>
      <c r="H33" s="1">
        <v>24</v>
      </c>
      <c r="I33" s="129">
        <v>19.5</v>
      </c>
      <c r="J33" s="209" t="s">
        <v>91</v>
      </c>
      <c r="K33" s="119"/>
      <c r="L33" s="118"/>
      <c r="M33" s="118"/>
      <c r="N33" s="118"/>
      <c r="O33" s="87"/>
      <c r="P33" s="87"/>
    </row>
    <row r="34" spans="1:26" x14ac:dyDescent="0.25">
      <c r="B34" s="106"/>
      <c r="C34" s="123" t="s">
        <v>72</v>
      </c>
      <c r="D34" s="100">
        <v>51.63</v>
      </c>
      <c r="E34" s="1">
        <v>48.88</v>
      </c>
      <c r="F34" s="1">
        <v>45</v>
      </c>
      <c r="G34" s="1">
        <v>40.630000000000003</v>
      </c>
      <c r="H34" s="1">
        <v>35.880000000000003</v>
      </c>
      <c r="I34" s="129">
        <v>33.630000000000003</v>
      </c>
      <c r="J34" s="209"/>
      <c r="K34" s="119"/>
      <c r="L34" s="118"/>
      <c r="M34" s="118"/>
      <c r="N34" s="118"/>
      <c r="O34" s="87"/>
      <c r="P34" s="87"/>
    </row>
    <row r="35" spans="1:26" x14ac:dyDescent="0.25">
      <c r="B35" s="106"/>
      <c r="C35" s="123" t="s">
        <v>73</v>
      </c>
      <c r="D35" s="100">
        <v>61.07</v>
      </c>
      <c r="E35" s="1">
        <v>60.76</v>
      </c>
      <c r="F35" s="1">
        <v>59.1</v>
      </c>
      <c r="G35" s="168">
        <v>57.68</v>
      </c>
      <c r="H35" s="1">
        <v>57.27</v>
      </c>
      <c r="I35" s="129">
        <v>56.55</v>
      </c>
      <c r="J35" s="210"/>
      <c r="K35" s="119"/>
      <c r="L35" s="118"/>
      <c r="M35" s="118"/>
      <c r="N35" s="118"/>
      <c r="O35" s="87"/>
      <c r="P35" s="87"/>
    </row>
    <row r="36" spans="1:26" x14ac:dyDescent="0.25">
      <c r="B36" s="106"/>
      <c r="C36" s="123" t="s">
        <v>74</v>
      </c>
      <c r="D36" s="109">
        <v>9.27</v>
      </c>
      <c r="E36" s="171">
        <v>8.59</v>
      </c>
      <c r="F36" s="1">
        <v>9.84</v>
      </c>
      <c r="G36" s="1">
        <v>10.7</v>
      </c>
      <c r="H36" s="100">
        <v>12.42</v>
      </c>
      <c r="I36" s="128">
        <v>12.27</v>
      </c>
      <c r="J36" s="211" t="s">
        <v>84</v>
      </c>
      <c r="K36" s="119"/>
      <c r="L36" s="118"/>
      <c r="M36" s="118"/>
      <c r="N36" s="118"/>
      <c r="O36" s="87"/>
      <c r="P36" s="87"/>
    </row>
    <row r="37" spans="1:26" x14ac:dyDescent="0.25">
      <c r="B37" s="106"/>
      <c r="C37" s="123" t="s">
        <v>75</v>
      </c>
      <c r="D37" s="109">
        <v>19.53</v>
      </c>
      <c r="E37" s="171">
        <v>18.75</v>
      </c>
      <c r="F37" s="1">
        <v>20.420000000000002</v>
      </c>
      <c r="G37" s="1">
        <v>21.56</v>
      </c>
      <c r="H37" s="1">
        <v>22.91</v>
      </c>
      <c r="I37" s="127">
        <v>23.16</v>
      </c>
      <c r="J37" s="211"/>
      <c r="K37" s="119"/>
      <c r="L37" s="118"/>
      <c r="M37" s="118"/>
      <c r="N37" s="118"/>
      <c r="O37" s="87"/>
      <c r="P37" s="87"/>
    </row>
    <row r="38" spans="1:26" x14ac:dyDescent="0.25">
      <c r="B38" s="106"/>
      <c r="C38" s="123" t="s">
        <v>77</v>
      </c>
      <c r="D38" s="171">
        <v>3.5</v>
      </c>
      <c r="E38" s="109">
        <v>3.87</v>
      </c>
      <c r="F38" s="168">
        <v>3.97</v>
      </c>
      <c r="G38" s="1">
        <v>3.93</v>
      </c>
      <c r="H38" s="1">
        <v>3.87</v>
      </c>
      <c r="I38" s="127">
        <v>4.03</v>
      </c>
      <c r="J38" s="211"/>
      <c r="K38" s="119"/>
      <c r="L38" s="118"/>
      <c r="M38" s="118"/>
      <c r="N38" s="118"/>
      <c r="O38" s="87"/>
      <c r="P38" s="87"/>
    </row>
    <row r="39" spans="1:26" x14ac:dyDescent="0.25">
      <c r="B39" s="106"/>
      <c r="C39" s="123" t="s">
        <v>78</v>
      </c>
      <c r="D39" s="109">
        <v>3.53</v>
      </c>
      <c r="E39" s="109">
        <v>3.57</v>
      </c>
      <c r="F39" s="101">
        <v>3.37</v>
      </c>
      <c r="G39" s="100">
        <v>3.63</v>
      </c>
      <c r="H39" s="1">
        <v>3.37</v>
      </c>
      <c r="I39" s="128">
        <v>3.53</v>
      </c>
      <c r="J39" s="212" t="s">
        <v>92</v>
      </c>
      <c r="K39" s="119"/>
      <c r="L39" s="118"/>
      <c r="M39" s="118"/>
      <c r="N39" s="118"/>
      <c r="O39" s="87"/>
      <c r="P39" s="87"/>
    </row>
    <row r="40" spans="1:26" x14ac:dyDescent="0.25">
      <c r="B40" s="106"/>
      <c r="C40" s="123" t="s">
        <v>79</v>
      </c>
      <c r="D40" s="109">
        <v>3.77</v>
      </c>
      <c r="E40" s="172">
        <v>3.83</v>
      </c>
      <c r="F40" s="101">
        <v>3.63</v>
      </c>
      <c r="G40" s="1">
        <v>3.7</v>
      </c>
      <c r="H40" s="1">
        <v>3.7</v>
      </c>
      <c r="I40" s="128">
        <v>3.77</v>
      </c>
      <c r="J40" s="212"/>
      <c r="K40" s="120"/>
      <c r="L40" s="121"/>
      <c r="M40" s="121"/>
      <c r="N40" s="121"/>
      <c r="O40" s="87"/>
      <c r="P40" s="87"/>
    </row>
    <row r="41" spans="1:26" x14ac:dyDescent="0.25">
      <c r="B41" s="106"/>
      <c r="C41" s="123" t="s">
        <v>80</v>
      </c>
      <c r="D41" s="173">
        <v>4.33</v>
      </c>
      <c r="E41" s="174">
        <v>4.2</v>
      </c>
      <c r="F41" s="167">
        <v>3.93</v>
      </c>
      <c r="G41" s="167">
        <v>4.07</v>
      </c>
      <c r="H41" s="167">
        <v>3.97</v>
      </c>
      <c r="I41" s="130">
        <v>3.5</v>
      </c>
      <c r="J41" s="213"/>
      <c r="K41" s="120"/>
      <c r="L41" s="121"/>
      <c r="M41" s="121"/>
      <c r="N41" s="121"/>
      <c r="O41" s="87"/>
      <c r="P41" s="87"/>
    </row>
    <row r="42" spans="1:26" x14ac:dyDescent="0.25">
      <c r="B42" s="106"/>
      <c r="C42" s="118"/>
      <c r="D42" s="121"/>
      <c r="E42" s="121"/>
      <c r="F42" s="121"/>
      <c r="G42" s="121"/>
      <c r="H42" s="121"/>
      <c r="I42" s="121"/>
      <c r="J42" s="121"/>
      <c r="K42" s="120"/>
      <c r="L42" s="121"/>
      <c r="M42" s="121"/>
      <c r="N42" s="121"/>
      <c r="O42" s="87"/>
      <c r="P42" s="87"/>
    </row>
    <row r="43" spans="1:26" x14ac:dyDescent="0.25">
      <c r="B43" s="106"/>
      <c r="C43" s="118"/>
      <c r="D43" s="121"/>
      <c r="E43" s="121"/>
      <c r="F43" s="121"/>
      <c r="G43" s="121"/>
      <c r="H43" s="121"/>
      <c r="I43" s="121"/>
      <c r="J43" s="121"/>
      <c r="K43" s="120"/>
      <c r="L43" s="121"/>
      <c r="M43" s="121"/>
      <c r="N43" s="121"/>
      <c r="O43" s="87"/>
      <c r="P43" s="87"/>
    </row>
    <row r="44" spans="1:26" ht="15.75" thickBot="1" x14ac:dyDescent="0.3">
      <c r="B44" s="113"/>
      <c r="C44" s="114"/>
      <c r="D44" s="114"/>
      <c r="E44" s="114"/>
      <c r="F44" s="114"/>
      <c r="G44" s="114"/>
      <c r="H44" s="114"/>
      <c r="I44" s="114"/>
      <c r="J44" s="114"/>
      <c r="K44" s="116"/>
      <c r="L44" s="87"/>
      <c r="M44" s="87"/>
      <c r="N44" s="87"/>
      <c r="O44" s="87"/>
      <c r="P44" s="87"/>
    </row>
    <row r="45" spans="1:26" x14ac:dyDescent="0.25">
      <c r="L45" s="87"/>
      <c r="M45" s="87"/>
      <c r="N45" s="87"/>
      <c r="O45" s="87"/>
      <c r="P45" s="87"/>
    </row>
    <row r="46" spans="1:26" x14ac:dyDescent="0.25">
      <c r="A46" s="87"/>
      <c r="B46" s="87"/>
      <c r="C46" s="87"/>
      <c r="L46" s="87"/>
      <c r="M46" s="87"/>
      <c r="N46" s="87"/>
      <c r="O46" s="87"/>
      <c r="P46" s="87"/>
      <c r="Y46" s="87"/>
      <c r="Z46" s="87"/>
    </row>
    <row r="47" spans="1:26" x14ac:dyDescent="0.25">
      <c r="C47" s="87"/>
      <c r="L47" s="87"/>
      <c r="M47" s="87"/>
      <c r="N47" s="87"/>
      <c r="O47" s="87"/>
      <c r="P47" s="87"/>
      <c r="Q47" s="87"/>
      <c r="R47" s="87"/>
      <c r="S47" s="87"/>
      <c r="Y47" s="87"/>
      <c r="Z47" s="87"/>
    </row>
    <row r="48" spans="1:26" ht="15" customHeight="1" x14ac:dyDescent="0.25">
      <c r="B48" s="83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7"/>
    </row>
    <row r="49" spans="1:26" ht="15" customHeight="1" thickBot="1" x14ac:dyDescent="0.3">
      <c r="A49" s="87"/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3"/>
      <c r="T49" s="83"/>
      <c r="U49" s="83"/>
      <c r="V49" s="83"/>
      <c r="W49" s="83"/>
      <c r="X49" s="83"/>
      <c r="Y49" s="83"/>
      <c r="Z49" s="87"/>
    </row>
    <row r="50" spans="1:26" ht="15" customHeight="1" x14ac:dyDescent="0.25">
      <c r="B50" s="84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7"/>
      <c r="S50" s="94"/>
      <c r="T50" s="94"/>
      <c r="U50" s="94"/>
      <c r="V50" s="94"/>
      <c r="W50" s="94"/>
      <c r="X50" s="94"/>
      <c r="Y50" s="83"/>
      <c r="Z50" s="87"/>
    </row>
    <row r="51" spans="1:26" ht="15" customHeight="1" x14ac:dyDescent="0.25">
      <c r="B51" s="84"/>
      <c r="C51" s="94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7"/>
      <c r="S51" s="94"/>
      <c r="T51" s="94"/>
      <c r="U51" s="94"/>
      <c r="V51" s="94"/>
      <c r="W51" s="94"/>
      <c r="X51" s="94"/>
      <c r="Y51" s="83"/>
      <c r="Z51" s="87"/>
    </row>
    <row r="52" spans="1:26" ht="15" customHeight="1" x14ac:dyDescent="0.25">
      <c r="B52" s="84"/>
      <c r="C52" s="94"/>
      <c r="D52" s="94"/>
      <c r="E52" s="94"/>
      <c r="F52" s="94"/>
      <c r="G52" s="94"/>
      <c r="H52" s="214" t="s">
        <v>88</v>
      </c>
      <c r="I52" s="214"/>
      <c r="J52" s="214"/>
      <c r="K52" s="214"/>
      <c r="L52" s="214"/>
      <c r="M52" s="94"/>
      <c r="N52" s="94"/>
      <c r="O52" s="94"/>
      <c r="P52" s="94"/>
      <c r="Q52" s="94"/>
      <c r="R52" s="97"/>
      <c r="S52" s="94"/>
      <c r="T52" s="94"/>
      <c r="U52" s="94"/>
      <c r="V52" s="94"/>
      <c r="W52" s="94"/>
      <c r="X52" s="94"/>
      <c r="Y52" s="83"/>
      <c r="Z52" s="87"/>
    </row>
    <row r="53" spans="1:26" x14ac:dyDescent="0.25">
      <c r="B53" s="84"/>
      <c r="C53" s="94"/>
      <c r="D53" s="94"/>
      <c r="E53" s="94"/>
      <c r="F53" s="94"/>
      <c r="G53" s="94"/>
      <c r="H53" s="214"/>
      <c r="I53" s="214"/>
      <c r="J53" s="214"/>
      <c r="K53" s="214"/>
      <c r="L53" s="214"/>
      <c r="M53" s="94"/>
      <c r="N53" s="94"/>
      <c r="O53" s="94"/>
      <c r="P53" s="94"/>
      <c r="Q53" s="94"/>
      <c r="R53" s="97"/>
      <c r="S53" s="94"/>
      <c r="T53" s="94"/>
      <c r="U53" s="94"/>
      <c r="V53" s="94"/>
      <c r="W53" s="94"/>
      <c r="X53" s="94"/>
      <c r="Y53" s="83"/>
      <c r="Z53" s="87"/>
    </row>
    <row r="54" spans="1:26" x14ac:dyDescent="0.25">
      <c r="B54" s="84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7"/>
      <c r="S54" s="94"/>
      <c r="T54" s="94"/>
      <c r="U54" s="94"/>
      <c r="V54" s="94"/>
      <c r="W54" s="94"/>
      <c r="X54" s="94"/>
      <c r="Y54" s="83"/>
      <c r="Z54" s="87"/>
    </row>
    <row r="55" spans="1:26" x14ac:dyDescent="0.25">
      <c r="B55" s="8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7"/>
      <c r="S55" s="94"/>
      <c r="T55" s="94"/>
      <c r="U55" s="94"/>
      <c r="V55" s="94"/>
      <c r="W55" s="94"/>
      <c r="X55" s="94"/>
      <c r="Y55" s="83"/>
      <c r="Z55" s="87"/>
    </row>
    <row r="56" spans="1:26" x14ac:dyDescent="0.25">
      <c r="B56" s="84"/>
      <c r="C56" s="180" t="s">
        <v>70</v>
      </c>
      <c r="D56" s="215" t="s">
        <v>86</v>
      </c>
      <c r="E56" s="215" t="s">
        <v>87</v>
      </c>
      <c r="F56" s="199" t="s">
        <v>85</v>
      </c>
      <c r="G56" s="199"/>
      <c r="H56" s="216" t="s">
        <v>7</v>
      </c>
      <c r="I56" s="216"/>
      <c r="J56" s="217" t="s">
        <v>8</v>
      </c>
      <c r="K56" s="199"/>
      <c r="L56" s="199" t="s">
        <v>9</v>
      </c>
      <c r="M56" s="199"/>
      <c r="N56" s="199" t="s">
        <v>10</v>
      </c>
      <c r="O56" s="199"/>
      <c r="P56" s="199" t="s">
        <v>11</v>
      </c>
      <c r="Q56" s="199"/>
      <c r="R56" s="102"/>
      <c r="S56" s="68"/>
      <c r="T56" s="68"/>
      <c r="U56" s="68"/>
      <c r="V56" s="68"/>
      <c r="W56" s="68"/>
      <c r="X56" s="94"/>
      <c r="Y56" s="83"/>
      <c r="Z56" s="87"/>
    </row>
    <row r="57" spans="1:26" x14ac:dyDescent="0.25">
      <c r="B57" s="84"/>
      <c r="C57" s="180"/>
      <c r="D57" s="215"/>
      <c r="E57" s="215"/>
      <c r="F57" s="215" t="s">
        <v>89</v>
      </c>
      <c r="G57" s="215" t="s">
        <v>90</v>
      </c>
      <c r="H57" s="215" t="s">
        <v>89</v>
      </c>
      <c r="I57" s="218" t="s">
        <v>90</v>
      </c>
      <c r="J57" s="135" t="s">
        <v>93</v>
      </c>
      <c r="K57" s="219" t="s">
        <v>90</v>
      </c>
      <c r="L57" s="215" t="s">
        <v>89</v>
      </c>
      <c r="M57" s="215" t="s">
        <v>90</v>
      </c>
      <c r="N57" s="215" t="s">
        <v>89</v>
      </c>
      <c r="O57" s="215" t="s">
        <v>90</v>
      </c>
      <c r="P57" s="215" t="s">
        <v>89</v>
      </c>
      <c r="Q57" s="215" t="s">
        <v>90</v>
      </c>
      <c r="R57" s="131"/>
      <c r="S57" s="96"/>
      <c r="T57" s="96"/>
      <c r="U57" s="96"/>
      <c r="V57" s="117"/>
      <c r="W57" s="117"/>
      <c r="X57" s="94"/>
      <c r="Y57" s="83"/>
      <c r="Z57" s="87"/>
    </row>
    <row r="58" spans="1:26" x14ac:dyDescent="0.25">
      <c r="B58" s="84"/>
      <c r="C58" s="180"/>
      <c r="D58" s="215"/>
      <c r="E58" s="215"/>
      <c r="F58" s="215"/>
      <c r="G58" s="215"/>
      <c r="H58" s="215"/>
      <c r="I58" s="218"/>
      <c r="J58" s="136" t="s">
        <v>94</v>
      </c>
      <c r="K58" s="219"/>
      <c r="L58" s="215"/>
      <c r="M58" s="215"/>
      <c r="N58" s="215"/>
      <c r="O58" s="215"/>
      <c r="P58" s="215"/>
      <c r="Q58" s="215"/>
      <c r="R58" s="131"/>
      <c r="S58" s="96"/>
      <c r="T58" s="96"/>
      <c r="U58" s="96"/>
      <c r="V58" s="94"/>
      <c r="W58" s="94"/>
      <c r="X58" s="94"/>
      <c r="Y58" s="83"/>
      <c r="Z58" s="87"/>
    </row>
    <row r="59" spans="1:26" x14ac:dyDescent="0.25">
      <c r="B59" s="84"/>
      <c r="C59" s="123" t="s">
        <v>71</v>
      </c>
      <c r="D59" s="85">
        <f t="shared" ref="D59:D68" si="2">AI10</f>
        <v>0.84482758620689657</v>
      </c>
      <c r="E59" s="149">
        <f>D59/D70</f>
        <v>9.0305934389974196E-2</v>
      </c>
      <c r="F59" s="85">
        <f>(D31-E31)/(I31-E31)</f>
        <v>0.43750000000000011</v>
      </c>
      <c r="G59" s="85">
        <f>E59*F59</f>
        <v>3.9508846295613721E-2</v>
      </c>
      <c r="H59" s="85">
        <f>(E31-E31)/(I31-E31)</f>
        <v>0</v>
      </c>
      <c r="I59" s="85">
        <f>H59*E59</f>
        <v>0</v>
      </c>
      <c r="J59" s="85">
        <f>(F31-E31)/(I31-E31)</f>
        <v>0.3125</v>
      </c>
      <c r="K59" s="85">
        <f>J59*E59</f>
        <v>2.8220604496866936E-2</v>
      </c>
      <c r="L59" s="85">
        <f>(G31-E31)/(I31-E31)</f>
        <v>0.43750000000000011</v>
      </c>
      <c r="M59" s="85">
        <f>L59*E59</f>
        <v>3.9508846295613721E-2</v>
      </c>
      <c r="N59" s="85">
        <f>(H31-E31)/(I31-E31)</f>
        <v>0.3125</v>
      </c>
      <c r="O59" s="85">
        <f>N59*E59</f>
        <v>2.8220604496866936E-2</v>
      </c>
      <c r="P59" s="85">
        <f>(I31-E31)/(I31-E31)</f>
        <v>1</v>
      </c>
      <c r="Q59" s="85">
        <f>P59*E59</f>
        <v>9.0305934389974196E-2</v>
      </c>
      <c r="R59" s="98"/>
      <c r="S59" s="93"/>
      <c r="T59" s="93"/>
      <c r="U59" s="93"/>
      <c r="V59" s="93"/>
      <c r="W59" s="93"/>
      <c r="X59" s="94"/>
      <c r="Y59" s="83"/>
      <c r="Z59" s="87"/>
    </row>
    <row r="60" spans="1:26" x14ac:dyDescent="0.25">
      <c r="B60" s="84"/>
      <c r="C60" s="123" t="s">
        <v>76</v>
      </c>
      <c r="D60" s="85">
        <f t="shared" si="2"/>
        <v>0.86896551724137927</v>
      </c>
      <c r="E60" s="149">
        <f>D60/D70</f>
        <v>9.2886103943973453E-2</v>
      </c>
      <c r="F60" s="85">
        <f>(D32-H32)/(D32-H32)</f>
        <v>1</v>
      </c>
      <c r="G60" s="85">
        <f t="shared" ref="G60:G68" si="3">E60*F60</f>
        <v>9.2886103943973453E-2</v>
      </c>
      <c r="H60" s="85">
        <f>(E32-H32)/(D32-H32)</f>
        <v>0.91820448877805483</v>
      </c>
      <c r="I60" s="85">
        <f t="shared" ref="I60:I68" si="4">H60*E60</f>
        <v>8.5288437586461402E-2</v>
      </c>
      <c r="J60" s="85">
        <f>(F32-H32)/(D32-H32)</f>
        <v>0.44987531172069833</v>
      </c>
      <c r="K60" s="85">
        <f t="shared" ref="K60:K69" si="5">J60*E60</f>
        <v>4.1787164966316244E-2</v>
      </c>
      <c r="L60" s="85">
        <f>(G32-H32)/(D32-H32)</f>
        <v>0.58403990024937646</v>
      </c>
      <c r="M60" s="85">
        <f t="shared" ref="M60:M69" si="6">L60*E60</f>
        <v>5.4249190881991469E-2</v>
      </c>
      <c r="N60" s="85">
        <f>(H32-H32)/(D32-H32)</f>
        <v>0</v>
      </c>
      <c r="O60" s="85">
        <f t="shared" ref="O60:O69" si="7">N60*E60</f>
        <v>0</v>
      </c>
      <c r="P60" s="85">
        <f>(I32-H32)/(D32-H32)</f>
        <v>0.19251870324189518</v>
      </c>
      <c r="Q60" s="85">
        <f t="shared" ref="Q60:Q69" si="8">P60*E60</f>
        <v>1.7882312280485656E-2</v>
      </c>
      <c r="R60" s="98"/>
      <c r="S60" s="93"/>
      <c r="T60" s="93"/>
      <c r="U60" s="93"/>
      <c r="V60" s="93"/>
      <c r="W60" s="93"/>
      <c r="X60" s="94"/>
      <c r="Y60" s="83"/>
      <c r="Z60" s="87"/>
    </row>
    <row r="61" spans="1:26" x14ac:dyDescent="0.25">
      <c r="B61" s="84"/>
      <c r="C61" s="123" t="s">
        <v>81</v>
      </c>
      <c r="D61" s="85">
        <f t="shared" si="2"/>
        <v>0.85172413793103463</v>
      </c>
      <c r="E61" s="149">
        <f>D61/D70</f>
        <v>9.1043125691116847E-2</v>
      </c>
      <c r="F61" s="85">
        <f>(D33-I33)/(D33-I33)</f>
        <v>1</v>
      </c>
      <c r="G61" s="85">
        <f t="shared" si="3"/>
        <v>9.1043125691116847E-2</v>
      </c>
      <c r="H61" s="85">
        <f>(E33-I33)/(D33-I33)</f>
        <v>0.82874692874692857</v>
      </c>
      <c r="I61" s="85">
        <f t="shared" si="4"/>
        <v>7.5451710800033669E-2</v>
      </c>
      <c r="J61" s="85">
        <f>(F33-I33)/(D33-I33)</f>
        <v>0.28869778869778867</v>
      </c>
      <c r="K61" s="85">
        <f t="shared" si="5"/>
        <v>2.6283949063160266E-2</v>
      </c>
      <c r="L61" s="85">
        <f>(G33-I33)/(D33-I33)</f>
        <v>0.33783783783783783</v>
      </c>
      <c r="M61" s="85">
        <f t="shared" si="6"/>
        <v>3.0757812733485421E-2</v>
      </c>
      <c r="N61" s="85">
        <f>(H33-I33)/(D33-I33)</f>
        <v>0.11056511056511056</v>
      </c>
      <c r="O61" s="85">
        <f t="shared" si="7"/>
        <v>1.0066193258231592E-2</v>
      </c>
      <c r="P61" s="85">
        <f>(I33-I33)/(D33-I33)</f>
        <v>0</v>
      </c>
      <c r="Q61" s="85">
        <f t="shared" si="8"/>
        <v>0</v>
      </c>
      <c r="R61" s="98"/>
      <c r="S61" s="93"/>
      <c r="T61" s="93"/>
      <c r="U61" s="93"/>
      <c r="V61" s="93"/>
      <c r="W61" s="93"/>
      <c r="X61" s="94"/>
      <c r="Y61" s="83"/>
      <c r="Z61" s="87"/>
    </row>
    <row r="62" spans="1:26" x14ac:dyDescent="0.25">
      <c r="B62" s="84"/>
      <c r="C62" s="123" t="s">
        <v>72</v>
      </c>
      <c r="D62" s="85">
        <f>AI13</f>
        <v>0.88275862068965527</v>
      </c>
      <c r="E62" s="149">
        <f>D62/D70</f>
        <v>9.4360486546258754E-2</v>
      </c>
      <c r="F62" s="85">
        <f>(D34-I34)/(D34-I34)</f>
        <v>1</v>
      </c>
      <c r="G62" s="85">
        <f>E62*F62</f>
        <v>9.4360486546258754E-2</v>
      </c>
      <c r="H62" s="85">
        <f>(E34-I34)/(D34-I34)</f>
        <v>0.84722222222222221</v>
      </c>
      <c r="I62" s="85">
        <f t="shared" si="4"/>
        <v>7.9944301101691442E-2</v>
      </c>
      <c r="J62" s="85">
        <f>(F34-I34)/(D34-I34)</f>
        <v>0.63166666666666649</v>
      </c>
      <c r="K62" s="85">
        <f t="shared" si="5"/>
        <v>5.9604374001720098E-2</v>
      </c>
      <c r="L62" s="85">
        <f>(G34-I34)/(D34-I34)</f>
        <v>0.3888888888888889</v>
      </c>
      <c r="M62" s="85">
        <f t="shared" si="6"/>
        <v>3.6695744767989515E-2</v>
      </c>
      <c r="N62" s="85">
        <f>(H34-I34)/(D34-I34)</f>
        <v>0.125</v>
      </c>
      <c r="O62" s="85">
        <f t="shared" si="7"/>
        <v>1.1795060818282344E-2</v>
      </c>
      <c r="P62" s="85">
        <f>(I34-I34)/(D34-I34)</f>
        <v>0</v>
      </c>
      <c r="Q62" s="85">
        <f t="shared" si="8"/>
        <v>0</v>
      </c>
      <c r="R62" s="98"/>
      <c r="S62" s="93"/>
      <c r="T62" s="93"/>
      <c r="U62" s="93"/>
      <c r="V62" s="93"/>
      <c r="W62" s="93"/>
      <c r="X62" s="94"/>
      <c r="Y62" s="83"/>
      <c r="Z62" s="87"/>
    </row>
    <row r="63" spans="1:26" x14ac:dyDescent="0.25">
      <c r="B63" s="84"/>
      <c r="C63" s="123" t="s">
        <v>73</v>
      </c>
      <c r="D63" s="85">
        <f t="shared" si="2"/>
        <v>0.83448275862068966</v>
      </c>
      <c r="E63" s="149">
        <f>D63/D70</f>
        <v>8.9200147438260227E-2</v>
      </c>
      <c r="F63" s="85">
        <f>(D35-I35)/(D35-I35)</f>
        <v>1</v>
      </c>
      <c r="G63" s="85">
        <f t="shared" si="3"/>
        <v>8.9200147438260227E-2</v>
      </c>
      <c r="H63" s="85">
        <f>(E35-I35)/(D35-I35)</f>
        <v>0.93141592920353933</v>
      </c>
      <c r="I63" s="85">
        <f t="shared" si="4"/>
        <v>8.3082438211299861E-2</v>
      </c>
      <c r="J63" s="85">
        <f>(F35-I35)/(D35-I35)</f>
        <v>0.56415929203539883</v>
      </c>
      <c r="K63" s="85">
        <f t="shared" si="5"/>
        <v>5.0323092028222084E-2</v>
      </c>
      <c r="L63" s="85">
        <f>(G35-I35)/(D35-I35)</f>
        <v>0.25000000000000039</v>
      </c>
      <c r="M63" s="85">
        <f t="shared" si="6"/>
        <v>2.2300036859565091E-2</v>
      </c>
      <c r="N63" s="85">
        <f>(H35-I35)/(D35-I35)</f>
        <v>0.15929203539823131</v>
      </c>
      <c r="O63" s="85">
        <f t="shared" si="7"/>
        <v>1.42088730432628E-2</v>
      </c>
      <c r="P63" s="85">
        <f>(I35-I35)/(D35-I35)</f>
        <v>0</v>
      </c>
      <c r="Q63" s="85">
        <f t="shared" si="8"/>
        <v>0</v>
      </c>
      <c r="R63" s="98"/>
      <c r="S63" s="93"/>
      <c r="T63" s="93"/>
      <c r="U63" s="93"/>
      <c r="V63" s="93"/>
      <c r="W63" s="93"/>
      <c r="X63" s="94"/>
      <c r="Y63" s="83"/>
      <c r="Z63" s="87"/>
    </row>
    <row r="64" spans="1:26" x14ac:dyDescent="0.25">
      <c r="B64" s="84"/>
      <c r="C64" s="123" t="s">
        <v>74</v>
      </c>
      <c r="D64" s="85">
        <f t="shared" si="2"/>
        <v>0.84137931034482771</v>
      </c>
      <c r="E64" s="149">
        <f>D64/D70</f>
        <v>8.9937338739402878E-2</v>
      </c>
      <c r="F64" s="85">
        <f>(D36-E36)/(H36-E36)</f>
        <v>0.17754569190600514</v>
      </c>
      <c r="G64" s="85">
        <f t="shared" si="3"/>
        <v>1.5967987034672042E-2</v>
      </c>
      <c r="H64" s="85">
        <f>(E36-E36)/(H36-E36)</f>
        <v>0</v>
      </c>
      <c r="I64" s="85">
        <f t="shared" si="4"/>
        <v>0</v>
      </c>
      <c r="J64" s="85">
        <f>(F36-E36)/(H36-E36)</f>
        <v>0.32637075718015668</v>
      </c>
      <c r="K64" s="85">
        <f t="shared" si="5"/>
        <v>2.9352917343147156E-2</v>
      </c>
      <c r="L64" s="85">
        <f>(G36-E36)/(H36-E36)</f>
        <v>0.5509138381201043</v>
      </c>
      <c r="M64" s="85">
        <f t="shared" si="6"/>
        <v>4.9547724475232383E-2</v>
      </c>
      <c r="N64" s="85">
        <f>(H36-E36)/(H36-E36)</f>
        <v>1</v>
      </c>
      <c r="O64" s="85">
        <f t="shared" si="7"/>
        <v>8.9937338739402878E-2</v>
      </c>
      <c r="P64" s="85">
        <f>(I36-E36)/(H36-E36)</f>
        <v>0.96083550913838112</v>
      </c>
      <c r="Q64" s="85">
        <f t="shared" si="8"/>
        <v>8.6414988658225209E-2</v>
      </c>
      <c r="R64" s="98"/>
      <c r="S64" s="93"/>
      <c r="T64" s="93"/>
      <c r="U64" s="93"/>
      <c r="V64" s="93"/>
      <c r="W64" s="93"/>
      <c r="X64" s="94"/>
      <c r="Y64" s="83"/>
      <c r="Z64" s="87"/>
    </row>
    <row r="65" spans="1:26" x14ac:dyDescent="0.25">
      <c r="B65" s="84"/>
      <c r="C65" s="123" t="s">
        <v>75</v>
      </c>
      <c r="D65" s="85">
        <f t="shared" si="2"/>
        <v>0.82068965517241377</v>
      </c>
      <c r="E65" s="149">
        <f>D65/D70</f>
        <v>8.7725764835974926E-2</v>
      </c>
      <c r="F65" s="85">
        <f>(D37-E37)/(I37-E37)</f>
        <v>0.17687074829931998</v>
      </c>
      <c r="G65" s="85">
        <f t="shared" si="3"/>
        <v>1.5516121671669056E-2</v>
      </c>
      <c r="H65" s="85">
        <f>(E37-E37)/(I37-E37)</f>
        <v>0</v>
      </c>
      <c r="I65" s="85">
        <f t="shared" si="4"/>
        <v>0</v>
      </c>
      <c r="J65" s="85">
        <f>(F37-E37)/(I37-E37)</f>
        <v>0.37868480725623621</v>
      </c>
      <c r="K65" s="85">
        <f t="shared" si="5"/>
        <v>3.3220414348317066E-2</v>
      </c>
      <c r="L65" s="85">
        <f>(G37-E37)/(I37-E37)</f>
        <v>0.63718820861677972</v>
      </c>
      <c r="M65" s="85">
        <f t="shared" si="6"/>
        <v>5.5897822945371746E-2</v>
      </c>
      <c r="N65" s="85">
        <f>(H37-E37)/(I37-E37)</f>
        <v>0.94331065759637189</v>
      </c>
      <c r="O65" s="85">
        <f t="shared" si="7"/>
        <v>8.2752648915568189E-2</v>
      </c>
      <c r="P65" s="85">
        <f>(I37-E37)/(I37-E37)</f>
        <v>1</v>
      </c>
      <c r="Q65" s="85">
        <f t="shared" si="8"/>
        <v>8.7725764835974926E-2</v>
      </c>
      <c r="R65" s="98"/>
      <c r="S65" s="93"/>
      <c r="T65" s="93"/>
      <c r="U65" s="93"/>
      <c r="V65" s="93"/>
      <c r="W65" s="93"/>
      <c r="X65" s="94"/>
      <c r="Y65" s="83"/>
      <c r="Z65" s="87"/>
    </row>
    <row r="66" spans="1:26" x14ac:dyDescent="0.25">
      <c r="A66" s="107"/>
      <c r="B66" s="83"/>
      <c r="C66" s="123" t="s">
        <v>77</v>
      </c>
      <c r="D66" s="85">
        <f t="shared" si="2"/>
        <v>0.84827586206896533</v>
      </c>
      <c r="E66" s="149">
        <f>D66/D70</f>
        <v>9.0674530040545487E-2</v>
      </c>
      <c r="F66" s="85">
        <f>(D38-D38)/(I38-D38)</f>
        <v>0</v>
      </c>
      <c r="G66" s="85">
        <f t="shared" si="3"/>
        <v>0</v>
      </c>
      <c r="H66" s="85">
        <f>(E38-D38)/(I38-D38)</f>
        <v>0.69811320754716966</v>
      </c>
      <c r="I66" s="85">
        <f>H66*E66</f>
        <v>6.3301087009437401E-2</v>
      </c>
      <c r="J66" s="85">
        <f>(F38-D38)/(I38-D38)</f>
        <v>0.88679245283018859</v>
      </c>
      <c r="K66" s="85">
        <f t="shared" si="5"/>
        <v>8.0409488903879958E-2</v>
      </c>
      <c r="L66" s="85">
        <f>(G38-D38)/(I38-D38)</f>
        <v>0.81132075471698106</v>
      </c>
      <c r="M66" s="85">
        <f t="shared" si="6"/>
        <v>7.356612814610293E-2</v>
      </c>
      <c r="N66" s="85">
        <f>(H38-D38)/(I38-D38)</f>
        <v>0.69811320754716966</v>
      </c>
      <c r="O66" s="85">
        <f t="shared" si="7"/>
        <v>6.3301087009437401E-2</v>
      </c>
      <c r="P66" s="85">
        <f>(I38-D38)/(I38-D38)</f>
        <v>1</v>
      </c>
      <c r="Q66" s="85">
        <f t="shared" si="8"/>
        <v>9.0674530040545487E-2</v>
      </c>
      <c r="R66" s="98"/>
      <c r="S66" s="93"/>
      <c r="T66" s="93"/>
      <c r="U66" s="93"/>
      <c r="V66" s="93"/>
      <c r="W66" s="93"/>
      <c r="X66" s="94"/>
      <c r="Y66" s="83"/>
      <c r="Z66" s="87"/>
    </row>
    <row r="67" spans="1:26" x14ac:dyDescent="0.25">
      <c r="A67" s="107"/>
      <c r="B67" s="87"/>
      <c r="C67" s="123" t="s">
        <v>78</v>
      </c>
      <c r="D67" s="85">
        <f t="shared" si="2"/>
        <v>0.81379310344827571</v>
      </c>
      <c r="E67" s="149">
        <f>D67/D70</f>
        <v>8.6988573534832261E-2</v>
      </c>
      <c r="F67" s="85">
        <f>(D39-F39)/(G39-F39)</f>
        <v>0.61538461538461475</v>
      </c>
      <c r="G67" s="85">
        <f t="shared" si="3"/>
        <v>5.3531429867589027E-2</v>
      </c>
      <c r="H67" s="85">
        <f>(E39-F39)/(G39-F39)</f>
        <v>0.76923076923076883</v>
      </c>
      <c r="I67" s="85">
        <f t="shared" si="4"/>
        <v>6.6914287334486316E-2</v>
      </c>
      <c r="J67" s="85">
        <f>(F39-F39)/(G39-F39)</f>
        <v>0</v>
      </c>
      <c r="K67" s="85">
        <f t="shared" si="5"/>
        <v>0</v>
      </c>
      <c r="L67" s="85">
        <f>(G39-F39)/(G39-F39)</f>
        <v>1</v>
      </c>
      <c r="M67" s="85">
        <f t="shared" si="6"/>
        <v>8.6988573534832261E-2</v>
      </c>
      <c r="N67" s="85">
        <f>(H39-F39)/(G39-F39)</f>
        <v>0</v>
      </c>
      <c r="O67" s="85">
        <f t="shared" si="7"/>
        <v>0</v>
      </c>
      <c r="P67" s="85">
        <f>(I39-F39)/(G39-F39)</f>
        <v>0.61538461538461475</v>
      </c>
      <c r="Q67" s="85">
        <f t="shared" si="8"/>
        <v>5.3531429867589027E-2</v>
      </c>
      <c r="R67" s="98"/>
      <c r="S67" s="93"/>
      <c r="T67" s="93"/>
      <c r="U67" s="93"/>
      <c r="V67" s="93"/>
      <c r="W67" s="93"/>
      <c r="X67" s="94"/>
      <c r="Y67" s="87"/>
      <c r="Z67" s="87"/>
    </row>
    <row r="68" spans="1:26" x14ac:dyDescent="0.25">
      <c r="A68" s="107"/>
      <c r="C68" s="156" t="s">
        <v>79</v>
      </c>
      <c r="D68" s="85">
        <f t="shared" si="2"/>
        <v>0.88965517241379288</v>
      </c>
      <c r="E68" s="149">
        <f>D68/D70</f>
        <v>9.5097677847401363E-2</v>
      </c>
      <c r="F68" s="85">
        <f>(D40-F40)/(E40-F40)</f>
        <v>0.7</v>
      </c>
      <c r="G68" s="85">
        <f>E68*F68</f>
        <v>6.6568374493180954E-2</v>
      </c>
      <c r="H68" s="85">
        <f>(E40-F40)/(E40-F40)</f>
        <v>1</v>
      </c>
      <c r="I68" s="85">
        <f t="shared" si="4"/>
        <v>9.5097677847401363E-2</v>
      </c>
      <c r="J68" s="85">
        <f>(F40-F40)/(E40-F40)</f>
        <v>0</v>
      </c>
      <c r="K68" s="85">
        <f t="shared" si="5"/>
        <v>0</v>
      </c>
      <c r="L68" s="85">
        <f>(G40-F40)/(E40-F40)</f>
        <v>0.35000000000000109</v>
      </c>
      <c r="M68" s="85">
        <f t="shared" si="6"/>
        <v>3.3284187246590581E-2</v>
      </c>
      <c r="N68" s="85">
        <f>(H40-F40)/(E40-F40)</f>
        <v>0.35000000000000109</v>
      </c>
      <c r="O68" s="85">
        <f t="shared" si="7"/>
        <v>3.3284187246590581E-2</v>
      </c>
      <c r="P68" s="85">
        <f>(I40-F40)/(E40-F40)</f>
        <v>0.7</v>
      </c>
      <c r="Q68" s="85">
        <f t="shared" si="8"/>
        <v>6.6568374493180954E-2</v>
      </c>
      <c r="R68" s="98"/>
      <c r="S68" s="93"/>
      <c r="T68" s="93"/>
      <c r="U68" s="93"/>
      <c r="V68" s="93"/>
      <c r="W68" s="93"/>
      <c r="Z68" s="87"/>
    </row>
    <row r="69" spans="1:26" x14ac:dyDescent="0.25">
      <c r="A69" s="107"/>
      <c r="C69" s="123" t="s">
        <v>80</v>
      </c>
      <c r="D69" s="85">
        <f>AI20</f>
        <v>0.85862068965517224</v>
      </c>
      <c r="E69" s="149">
        <f>D69/D70</f>
        <v>9.178031699225947E-2</v>
      </c>
      <c r="F69" s="85">
        <f>(D41-I41)/(D41-I41)</f>
        <v>1</v>
      </c>
      <c r="G69" s="85">
        <f>E69*F69</f>
        <v>9.178031699225947E-2</v>
      </c>
      <c r="H69" s="85">
        <f>(E41-I41)/(E41-I41)</f>
        <v>1</v>
      </c>
      <c r="I69" s="85">
        <f>H69*E69</f>
        <v>9.178031699225947E-2</v>
      </c>
      <c r="J69" s="85">
        <f>(F41-I41)/(E41-I41)</f>
        <v>0.61428571428571432</v>
      </c>
      <c r="K69" s="85">
        <f t="shared" si="5"/>
        <v>5.6379337580959393E-2</v>
      </c>
      <c r="L69" s="85">
        <f>(G41-I41)/(E41-I41)</f>
        <v>0.8142857142857145</v>
      </c>
      <c r="M69" s="85">
        <f t="shared" si="6"/>
        <v>7.4735400979411296E-2</v>
      </c>
      <c r="N69" s="85">
        <f>(H41-I41)/(E41-I41)</f>
        <v>0.67142857142857149</v>
      </c>
      <c r="O69" s="85">
        <f t="shared" si="7"/>
        <v>6.1623927123374223E-2</v>
      </c>
      <c r="P69" s="85">
        <f>(I41-I41)/(E41-I41)</f>
        <v>0</v>
      </c>
      <c r="Q69" s="85">
        <f t="shared" si="8"/>
        <v>0</v>
      </c>
      <c r="R69" s="98"/>
      <c r="S69" s="93"/>
      <c r="T69" s="93"/>
      <c r="U69" s="93"/>
      <c r="V69" s="93"/>
      <c r="W69" s="93"/>
      <c r="Z69" s="87"/>
    </row>
    <row r="70" spans="1:26" x14ac:dyDescent="0.25">
      <c r="A70" s="107"/>
      <c r="C70" s="150" t="s">
        <v>20</v>
      </c>
      <c r="D70" s="153">
        <f>SUM(D59:D69)</f>
        <v>9.3551724137931043</v>
      </c>
      <c r="E70" s="206"/>
      <c r="F70" s="207"/>
      <c r="G70" s="153">
        <v>0.62</v>
      </c>
      <c r="H70" s="154"/>
      <c r="I70" s="155">
        <f>SUM(I59:I69)</f>
        <v>0.64086025688307102</v>
      </c>
      <c r="J70" s="154"/>
      <c r="K70" s="153">
        <f>SUM(K59:K69)</f>
        <v>0.40558134273258917</v>
      </c>
      <c r="L70" s="154"/>
      <c r="M70" s="153">
        <f>SUM(M59:M69)</f>
        <v>0.55753146886618643</v>
      </c>
      <c r="N70" s="154"/>
      <c r="O70" s="153">
        <f>SUM(O59:O69)</f>
        <v>0.39518992065101699</v>
      </c>
      <c r="P70" s="154"/>
      <c r="Q70" s="153">
        <f>SUM(Q59:Q69)</f>
        <v>0.49310333456597544</v>
      </c>
      <c r="R70" s="98"/>
      <c r="S70" s="93"/>
      <c r="T70" s="93"/>
      <c r="U70" s="93"/>
      <c r="V70" s="93"/>
      <c r="W70" s="93"/>
      <c r="Z70" s="87"/>
    </row>
    <row r="71" spans="1:26" x14ac:dyDescent="0.25">
      <c r="A71" s="107"/>
      <c r="B71" s="87"/>
      <c r="C71" s="83"/>
      <c r="D71" s="125"/>
      <c r="E71" s="92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8"/>
      <c r="S71" s="93"/>
      <c r="T71" s="93"/>
      <c r="U71" s="93"/>
      <c r="V71" s="93"/>
      <c r="W71" s="93"/>
    </row>
    <row r="72" spans="1:26" x14ac:dyDescent="0.25">
      <c r="A72" s="107"/>
      <c r="B72" s="87"/>
      <c r="C72" s="92"/>
      <c r="D72" s="125"/>
      <c r="E72" s="126"/>
      <c r="F72" s="126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32"/>
      <c r="S72" s="126"/>
      <c r="T72" s="126"/>
      <c r="U72" s="126"/>
      <c r="V72" s="126"/>
      <c r="W72" s="126"/>
    </row>
    <row r="73" spans="1:26" ht="15.75" thickBot="1" x14ac:dyDescent="0.3">
      <c r="A73" s="107"/>
      <c r="B73" s="113"/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33"/>
      <c r="S73" s="118"/>
      <c r="T73" s="118"/>
      <c r="U73" s="118"/>
      <c r="V73" s="118"/>
      <c r="W73" s="118"/>
    </row>
    <row r="74" spans="1:26" x14ac:dyDescent="0.25">
      <c r="L74" s="87"/>
    </row>
    <row r="75" spans="1:26" x14ac:dyDescent="0.25">
      <c r="L75" s="87"/>
    </row>
    <row r="76" spans="1:26" x14ac:dyDescent="0.25">
      <c r="L76" s="87"/>
    </row>
    <row r="77" spans="1:26" x14ac:dyDescent="0.25">
      <c r="L77" s="87"/>
    </row>
    <row r="78" spans="1:26" x14ac:dyDescent="0.25">
      <c r="L78" s="87"/>
    </row>
    <row r="79" spans="1:26" x14ac:dyDescent="0.25">
      <c r="L79" s="87"/>
    </row>
    <row r="80" spans="1:26" x14ac:dyDescent="0.25">
      <c r="L80" s="87"/>
    </row>
    <row r="81" spans="12:12" x14ac:dyDescent="0.25">
      <c r="L81" s="87"/>
    </row>
    <row r="82" spans="12:12" x14ac:dyDescent="0.25">
      <c r="L82" s="87"/>
    </row>
    <row r="83" spans="12:12" x14ac:dyDescent="0.25">
      <c r="L83" s="87"/>
    </row>
    <row r="84" spans="12:12" x14ac:dyDescent="0.25">
      <c r="L84" s="87"/>
    </row>
    <row r="85" spans="12:12" x14ac:dyDescent="0.25">
      <c r="L85" s="87"/>
    </row>
    <row r="86" spans="12:12" x14ac:dyDescent="0.25">
      <c r="L86" s="87"/>
    </row>
    <row r="87" spans="12:12" x14ac:dyDescent="0.25">
      <c r="L87" s="87"/>
    </row>
    <row r="88" spans="12:12" x14ac:dyDescent="0.25">
      <c r="L88" s="87"/>
    </row>
    <row r="89" spans="12:12" x14ac:dyDescent="0.25">
      <c r="L89" s="87"/>
    </row>
    <row r="90" spans="12:12" x14ac:dyDescent="0.25">
      <c r="L90" s="87"/>
    </row>
    <row r="91" spans="12:12" x14ac:dyDescent="0.25">
      <c r="L91" s="87"/>
    </row>
    <row r="92" spans="12:12" x14ac:dyDescent="0.25">
      <c r="L92" s="87"/>
    </row>
    <row r="93" spans="12:12" x14ac:dyDescent="0.25">
      <c r="L93" s="87"/>
    </row>
  </sheetData>
  <mergeCells count="36">
    <mergeCell ref="P5:V6"/>
    <mergeCell ref="AI8:AI9"/>
    <mergeCell ref="C8:C9"/>
    <mergeCell ref="D8:AG8"/>
    <mergeCell ref="AH8:AH9"/>
    <mergeCell ref="C29:C30"/>
    <mergeCell ref="D29:I29"/>
    <mergeCell ref="J29:J30"/>
    <mergeCell ref="K29:K30"/>
    <mergeCell ref="E27:H27"/>
    <mergeCell ref="O57:O58"/>
    <mergeCell ref="P57:P58"/>
    <mergeCell ref="Q57:Q58"/>
    <mergeCell ref="I57:I58"/>
    <mergeCell ref="K57:K58"/>
    <mergeCell ref="L57:L58"/>
    <mergeCell ref="M57:M58"/>
    <mergeCell ref="N57:N58"/>
    <mergeCell ref="N56:O56"/>
    <mergeCell ref="P56:Q56"/>
    <mergeCell ref="F56:G56"/>
    <mergeCell ref="H56:I56"/>
    <mergeCell ref="J56:K56"/>
    <mergeCell ref="C56:C58"/>
    <mergeCell ref="D56:D58"/>
    <mergeCell ref="E56:E58"/>
    <mergeCell ref="F57:F58"/>
    <mergeCell ref="G57:G58"/>
    <mergeCell ref="E70:F70"/>
    <mergeCell ref="J31:J32"/>
    <mergeCell ref="J33:J35"/>
    <mergeCell ref="J36:J38"/>
    <mergeCell ref="J39:J41"/>
    <mergeCell ref="H52:L53"/>
    <mergeCell ref="H57:H58"/>
    <mergeCell ref="L56:M56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49"/>
  <sheetViews>
    <sheetView topLeftCell="A26" zoomScale="71" zoomScaleNormal="71" workbookViewId="0">
      <selection activeCell="AA36" sqref="AA36"/>
    </sheetView>
  </sheetViews>
  <sheetFormatPr defaultRowHeight="15" x14ac:dyDescent="0.25"/>
  <cols>
    <col min="5" max="6" width="9.140625" customWidth="1"/>
    <col min="8" max="8" width="10.42578125" customWidth="1"/>
    <col min="9" max="9" width="9.85546875" customWidth="1"/>
    <col min="10" max="10" width="9.140625" customWidth="1"/>
    <col min="14" max="15" width="9.140625" customWidth="1"/>
  </cols>
  <sheetData>
    <row r="2" spans="2:22" ht="18.75" x14ac:dyDescent="0.3">
      <c r="B2" s="175" t="s">
        <v>109</v>
      </c>
      <c r="C2" s="175"/>
      <c r="D2" s="175"/>
      <c r="E2" s="175"/>
      <c r="F2" s="175"/>
      <c r="G2" s="175"/>
      <c r="H2" s="175"/>
      <c r="I2" s="175"/>
      <c r="J2" s="14"/>
      <c r="K2" s="17"/>
      <c r="L2" s="187" t="s">
        <v>56</v>
      </c>
      <c r="M2" s="187"/>
      <c r="N2" s="187"/>
      <c r="O2" s="187"/>
      <c r="P2" s="187"/>
      <c r="Q2" s="187"/>
      <c r="R2" s="187"/>
      <c r="S2" s="187"/>
    </row>
    <row r="3" spans="2:22" x14ac:dyDescent="0.25">
      <c r="B3" s="180" t="s">
        <v>5</v>
      </c>
      <c r="C3" s="180" t="s">
        <v>3</v>
      </c>
      <c r="D3" s="180"/>
      <c r="E3" s="180"/>
      <c r="F3" s="180"/>
      <c r="G3" s="180"/>
      <c r="H3" s="180"/>
      <c r="I3" s="180" t="s">
        <v>22</v>
      </c>
      <c r="J3" s="6"/>
      <c r="K3" s="26"/>
      <c r="L3" s="180" t="s">
        <v>5</v>
      </c>
      <c r="M3" s="180" t="s">
        <v>3</v>
      </c>
      <c r="N3" s="180"/>
      <c r="O3" s="180"/>
      <c r="P3" s="180"/>
      <c r="Q3" s="180"/>
      <c r="R3" s="180"/>
      <c r="S3" s="180" t="s">
        <v>18</v>
      </c>
    </row>
    <row r="4" spans="2:22" x14ac:dyDescent="0.25">
      <c r="B4" s="180"/>
      <c r="C4" s="13">
        <v>115</v>
      </c>
      <c r="D4" s="13">
        <v>175</v>
      </c>
      <c r="E4" s="13">
        <v>212</v>
      </c>
      <c r="F4" s="13">
        <v>424</v>
      </c>
      <c r="G4" s="13">
        <v>601</v>
      </c>
      <c r="H4" s="13">
        <v>909</v>
      </c>
      <c r="I4" s="180"/>
      <c r="J4" s="6"/>
      <c r="K4" s="26"/>
      <c r="L4" s="180"/>
      <c r="M4" s="13">
        <v>115</v>
      </c>
      <c r="N4" s="13">
        <v>175</v>
      </c>
      <c r="O4" s="13">
        <v>212</v>
      </c>
      <c r="P4" s="13">
        <v>424</v>
      </c>
      <c r="Q4" s="13">
        <v>601</v>
      </c>
      <c r="R4" s="13">
        <v>909</v>
      </c>
      <c r="S4" s="180"/>
    </row>
    <row r="5" spans="2:22" x14ac:dyDescent="0.25">
      <c r="B5" s="28">
        <v>1</v>
      </c>
      <c r="C5" s="27">
        <v>4</v>
      </c>
      <c r="D5" s="27">
        <v>4</v>
      </c>
      <c r="E5" s="27">
        <v>3</v>
      </c>
      <c r="F5" s="27">
        <v>3</v>
      </c>
      <c r="G5" s="27">
        <v>4</v>
      </c>
      <c r="H5" s="27">
        <v>4</v>
      </c>
      <c r="I5" s="2">
        <f>SUM(C5:H5)</f>
        <v>22</v>
      </c>
      <c r="J5" s="17"/>
      <c r="K5" s="17"/>
      <c r="L5" s="3">
        <v>1</v>
      </c>
      <c r="M5" s="3">
        <f>_xlfn.RANK.AVG(C5,$C5:$H5,1)</f>
        <v>4.5</v>
      </c>
      <c r="N5" s="3">
        <f t="shared" ref="M5:R20" si="0">_xlfn.RANK.AVG(D5,$C5:$H5,1)</f>
        <v>4.5</v>
      </c>
      <c r="O5" s="3">
        <f t="shared" si="0"/>
        <v>1.5</v>
      </c>
      <c r="P5" s="3">
        <f t="shared" si="0"/>
        <v>1.5</v>
      </c>
      <c r="Q5" s="3">
        <f t="shared" si="0"/>
        <v>4.5</v>
      </c>
      <c r="R5" s="3">
        <f t="shared" si="0"/>
        <v>4.5</v>
      </c>
      <c r="S5" s="3">
        <f>SUM(M5:R5)</f>
        <v>21</v>
      </c>
      <c r="U5" t="s">
        <v>23</v>
      </c>
      <c r="V5">
        <v>6</v>
      </c>
    </row>
    <row r="6" spans="2:22" x14ac:dyDescent="0.25">
      <c r="B6" s="2">
        <v>2</v>
      </c>
      <c r="C6" s="2">
        <v>4</v>
      </c>
      <c r="D6" s="2">
        <v>2</v>
      </c>
      <c r="E6" s="2">
        <v>2</v>
      </c>
      <c r="F6" s="2">
        <v>4</v>
      </c>
      <c r="G6" s="2">
        <v>2</v>
      </c>
      <c r="H6" s="2">
        <v>2</v>
      </c>
      <c r="I6" s="2">
        <f t="shared" ref="I6:I34" si="1">SUM(C6:H6)</f>
        <v>16</v>
      </c>
      <c r="J6" s="17"/>
      <c r="K6" s="17"/>
      <c r="L6" s="3">
        <v>2</v>
      </c>
      <c r="M6" s="3">
        <f t="shared" si="0"/>
        <v>5.5</v>
      </c>
      <c r="N6" s="3">
        <f t="shared" si="0"/>
        <v>2.5</v>
      </c>
      <c r="O6" s="3">
        <f t="shared" si="0"/>
        <v>2.5</v>
      </c>
      <c r="P6" s="3">
        <f t="shared" si="0"/>
        <v>5.5</v>
      </c>
      <c r="Q6" s="3">
        <f t="shared" si="0"/>
        <v>2.5</v>
      </c>
      <c r="R6" s="3">
        <f t="shared" si="0"/>
        <v>2.5</v>
      </c>
      <c r="S6" s="3">
        <f t="shared" ref="S6:S34" si="2">SUM(M6:R6)</f>
        <v>21</v>
      </c>
      <c r="U6" t="s">
        <v>52</v>
      </c>
      <c r="V6">
        <v>30</v>
      </c>
    </row>
    <row r="7" spans="2:22" x14ac:dyDescent="0.25">
      <c r="B7" s="2">
        <v>3</v>
      </c>
      <c r="C7" s="2">
        <v>4</v>
      </c>
      <c r="D7" s="3">
        <v>5</v>
      </c>
      <c r="E7" s="3">
        <v>4</v>
      </c>
      <c r="F7" s="3">
        <v>2</v>
      </c>
      <c r="G7" s="3">
        <v>2</v>
      </c>
      <c r="H7" s="2">
        <v>2</v>
      </c>
      <c r="I7" s="2">
        <f t="shared" si="1"/>
        <v>19</v>
      </c>
      <c r="J7" s="17"/>
      <c r="K7" s="17"/>
      <c r="L7" s="3">
        <v>3</v>
      </c>
      <c r="M7" s="3">
        <f t="shared" si="0"/>
        <v>4.5</v>
      </c>
      <c r="N7" s="3">
        <f t="shared" si="0"/>
        <v>6</v>
      </c>
      <c r="O7" s="3">
        <f t="shared" si="0"/>
        <v>4.5</v>
      </c>
      <c r="P7" s="3">
        <f t="shared" si="0"/>
        <v>2</v>
      </c>
      <c r="Q7" s="3">
        <f t="shared" si="0"/>
        <v>2</v>
      </c>
      <c r="R7" s="3">
        <f t="shared" si="0"/>
        <v>2</v>
      </c>
      <c r="S7" s="3">
        <f t="shared" si="2"/>
        <v>21</v>
      </c>
    </row>
    <row r="8" spans="2:22" x14ac:dyDescent="0.25">
      <c r="B8" s="2">
        <v>4</v>
      </c>
      <c r="C8" s="2">
        <v>4</v>
      </c>
      <c r="D8" s="3">
        <v>2</v>
      </c>
      <c r="E8" s="3">
        <v>2</v>
      </c>
      <c r="F8" s="3">
        <v>4</v>
      </c>
      <c r="G8" s="3">
        <v>4</v>
      </c>
      <c r="H8" s="2">
        <v>4</v>
      </c>
      <c r="I8" s="2">
        <f t="shared" si="1"/>
        <v>20</v>
      </c>
      <c r="J8" s="17"/>
      <c r="K8" s="26"/>
      <c r="L8" s="3">
        <v>4</v>
      </c>
      <c r="M8" s="3">
        <f t="shared" si="0"/>
        <v>4.5</v>
      </c>
      <c r="N8" s="3">
        <f t="shared" si="0"/>
        <v>1.5</v>
      </c>
      <c r="O8" s="3">
        <f t="shared" si="0"/>
        <v>1.5</v>
      </c>
      <c r="P8" s="3">
        <f t="shared" si="0"/>
        <v>4.5</v>
      </c>
      <c r="Q8" s="3">
        <f t="shared" si="0"/>
        <v>4.5</v>
      </c>
      <c r="R8" s="3">
        <f t="shared" si="0"/>
        <v>4.5</v>
      </c>
      <c r="S8" s="3">
        <f t="shared" si="2"/>
        <v>21</v>
      </c>
    </row>
    <row r="9" spans="2:22" x14ac:dyDescent="0.25">
      <c r="B9" s="2">
        <v>5</v>
      </c>
      <c r="C9" s="2">
        <v>4</v>
      </c>
      <c r="D9" s="3">
        <v>4</v>
      </c>
      <c r="E9" s="3">
        <v>3</v>
      </c>
      <c r="F9" s="3">
        <v>3</v>
      </c>
      <c r="G9" s="3">
        <v>3</v>
      </c>
      <c r="H9" s="2">
        <v>3</v>
      </c>
      <c r="I9" s="2">
        <f t="shared" si="1"/>
        <v>20</v>
      </c>
      <c r="J9" s="17"/>
      <c r="K9" s="47"/>
      <c r="L9" s="3">
        <v>5</v>
      </c>
      <c r="M9" s="3">
        <f t="shared" si="0"/>
        <v>5.5</v>
      </c>
      <c r="N9" s="3">
        <f t="shared" si="0"/>
        <v>5.5</v>
      </c>
      <c r="O9" s="3">
        <f t="shared" si="0"/>
        <v>2.5</v>
      </c>
      <c r="P9" s="3">
        <f t="shared" si="0"/>
        <v>2.5</v>
      </c>
      <c r="Q9" s="3">
        <f t="shared" si="0"/>
        <v>2.5</v>
      </c>
      <c r="R9" s="3">
        <f t="shared" si="0"/>
        <v>2.5</v>
      </c>
      <c r="S9" s="3">
        <f t="shared" si="2"/>
        <v>21</v>
      </c>
    </row>
    <row r="10" spans="2:22" x14ac:dyDescent="0.25">
      <c r="B10" s="2">
        <v>6</v>
      </c>
      <c r="C10" s="2">
        <v>2</v>
      </c>
      <c r="D10" s="3">
        <v>2</v>
      </c>
      <c r="E10" s="3">
        <v>4</v>
      </c>
      <c r="F10" s="3">
        <v>3</v>
      </c>
      <c r="G10" s="3">
        <v>3</v>
      </c>
      <c r="H10" s="2">
        <v>4</v>
      </c>
      <c r="I10" s="2">
        <f t="shared" si="1"/>
        <v>18</v>
      </c>
      <c r="J10" s="17"/>
      <c r="K10" s="47"/>
      <c r="L10" s="3">
        <v>6</v>
      </c>
      <c r="M10" s="3">
        <f t="shared" si="0"/>
        <v>1.5</v>
      </c>
      <c r="N10" s="3">
        <f t="shared" si="0"/>
        <v>1.5</v>
      </c>
      <c r="O10" s="3">
        <f t="shared" si="0"/>
        <v>5.5</v>
      </c>
      <c r="P10" s="3">
        <f t="shared" si="0"/>
        <v>3.5</v>
      </c>
      <c r="Q10" s="3">
        <f t="shared" si="0"/>
        <v>3.5</v>
      </c>
      <c r="R10" s="3">
        <f t="shared" si="0"/>
        <v>5.5</v>
      </c>
      <c r="S10" s="3">
        <f t="shared" si="2"/>
        <v>21</v>
      </c>
    </row>
    <row r="11" spans="2:22" x14ac:dyDescent="0.25">
      <c r="B11" s="2">
        <v>7</v>
      </c>
      <c r="C11" s="2">
        <v>5</v>
      </c>
      <c r="D11" s="3">
        <v>5</v>
      </c>
      <c r="E11" s="3">
        <v>5</v>
      </c>
      <c r="F11" s="3">
        <v>5</v>
      </c>
      <c r="G11" s="3">
        <v>3</v>
      </c>
      <c r="H11" s="2">
        <v>4</v>
      </c>
      <c r="I11" s="2">
        <f t="shared" si="1"/>
        <v>27</v>
      </c>
      <c r="J11" s="17"/>
      <c r="K11" s="47"/>
      <c r="L11" s="3">
        <v>7</v>
      </c>
      <c r="M11" s="3">
        <f t="shared" si="0"/>
        <v>4.5</v>
      </c>
      <c r="N11" s="3">
        <f>_xlfn.RANK.AVG(D11,$C11:$H11,1)</f>
        <v>4.5</v>
      </c>
      <c r="O11" s="3">
        <f t="shared" si="0"/>
        <v>4.5</v>
      </c>
      <c r="P11" s="3">
        <f t="shared" si="0"/>
        <v>4.5</v>
      </c>
      <c r="Q11" s="3">
        <f t="shared" si="0"/>
        <v>1</v>
      </c>
      <c r="R11" s="3">
        <f t="shared" si="0"/>
        <v>2</v>
      </c>
      <c r="S11" s="3">
        <f t="shared" si="2"/>
        <v>21</v>
      </c>
    </row>
    <row r="12" spans="2:22" x14ac:dyDescent="0.25">
      <c r="B12" s="2">
        <v>8</v>
      </c>
      <c r="C12" s="2">
        <v>4</v>
      </c>
      <c r="D12" s="3">
        <v>4</v>
      </c>
      <c r="E12" s="3">
        <v>4</v>
      </c>
      <c r="F12" s="3">
        <v>5</v>
      </c>
      <c r="G12" s="3">
        <v>5</v>
      </c>
      <c r="H12" s="2">
        <v>5</v>
      </c>
      <c r="I12" s="2">
        <f t="shared" si="1"/>
        <v>27</v>
      </c>
      <c r="J12" s="17"/>
      <c r="K12" s="47"/>
      <c r="L12" s="3">
        <v>8</v>
      </c>
      <c r="M12" s="3">
        <f t="shared" si="0"/>
        <v>2</v>
      </c>
      <c r="N12" s="3">
        <f t="shared" si="0"/>
        <v>2</v>
      </c>
      <c r="O12" s="3">
        <f t="shared" si="0"/>
        <v>2</v>
      </c>
      <c r="P12" s="3">
        <f t="shared" si="0"/>
        <v>5</v>
      </c>
      <c r="Q12" s="3">
        <f t="shared" si="0"/>
        <v>5</v>
      </c>
      <c r="R12" s="3">
        <f t="shared" si="0"/>
        <v>5</v>
      </c>
      <c r="S12" s="3">
        <f t="shared" si="2"/>
        <v>21</v>
      </c>
    </row>
    <row r="13" spans="2:22" x14ac:dyDescent="0.25">
      <c r="B13" s="2">
        <v>9</v>
      </c>
      <c r="C13" s="2">
        <v>5</v>
      </c>
      <c r="D13" s="3">
        <v>4</v>
      </c>
      <c r="E13" s="3">
        <v>4</v>
      </c>
      <c r="F13" s="3">
        <v>4</v>
      </c>
      <c r="G13" s="3">
        <v>4</v>
      </c>
      <c r="H13" s="2">
        <v>4</v>
      </c>
      <c r="I13" s="2">
        <f t="shared" si="1"/>
        <v>25</v>
      </c>
      <c r="J13" s="17"/>
      <c r="K13" s="47"/>
      <c r="L13" s="3">
        <v>9</v>
      </c>
      <c r="M13" s="3">
        <f t="shared" si="0"/>
        <v>6</v>
      </c>
      <c r="N13" s="3">
        <f t="shared" si="0"/>
        <v>3</v>
      </c>
      <c r="O13" s="3">
        <f t="shared" si="0"/>
        <v>3</v>
      </c>
      <c r="P13" s="3">
        <f t="shared" si="0"/>
        <v>3</v>
      </c>
      <c r="Q13" s="3">
        <f t="shared" si="0"/>
        <v>3</v>
      </c>
      <c r="R13" s="3">
        <f t="shared" si="0"/>
        <v>3</v>
      </c>
      <c r="S13" s="3">
        <f t="shared" si="2"/>
        <v>21</v>
      </c>
    </row>
    <row r="14" spans="2:22" x14ac:dyDescent="0.25">
      <c r="B14" s="2">
        <v>10</v>
      </c>
      <c r="C14" s="2">
        <v>4</v>
      </c>
      <c r="D14" s="3">
        <v>4</v>
      </c>
      <c r="E14" s="3">
        <v>4</v>
      </c>
      <c r="F14" s="3">
        <v>3</v>
      </c>
      <c r="G14" s="3">
        <v>5</v>
      </c>
      <c r="H14" s="2">
        <v>5</v>
      </c>
      <c r="I14" s="2">
        <f t="shared" si="1"/>
        <v>25</v>
      </c>
      <c r="J14" s="17"/>
      <c r="K14" s="47"/>
      <c r="L14" s="3">
        <v>10</v>
      </c>
      <c r="M14" s="3">
        <f t="shared" si="0"/>
        <v>3</v>
      </c>
      <c r="N14" s="3">
        <f>_xlfn.RANK.AVG(D14,$C14:$H14,1)</f>
        <v>3</v>
      </c>
      <c r="O14" s="3">
        <f t="shared" si="0"/>
        <v>3</v>
      </c>
      <c r="P14" s="3">
        <f t="shared" si="0"/>
        <v>1</v>
      </c>
      <c r="Q14" s="3">
        <f t="shared" si="0"/>
        <v>5.5</v>
      </c>
      <c r="R14" s="3">
        <f t="shared" si="0"/>
        <v>5.5</v>
      </c>
      <c r="S14" s="3">
        <f t="shared" si="2"/>
        <v>21</v>
      </c>
    </row>
    <row r="15" spans="2:22" x14ac:dyDescent="0.25">
      <c r="B15" s="2">
        <v>11</v>
      </c>
      <c r="C15" s="2">
        <v>4</v>
      </c>
      <c r="D15" s="3">
        <v>4</v>
      </c>
      <c r="E15" s="3">
        <v>4</v>
      </c>
      <c r="F15" s="3">
        <v>2</v>
      </c>
      <c r="G15" s="3">
        <v>2</v>
      </c>
      <c r="H15" s="2">
        <v>2</v>
      </c>
      <c r="I15" s="2">
        <f t="shared" si="1"/>
        <v>18</v>
      </c>
      <c r="J15" s="17"/>
      <c r="K15" s="47"/>
      <c r="L15" s="3">
        <v>11</v>
      </c>
      <c r="M15" s="3">
        <f t="shared" si="0"/>
        <v>5</v>
      </c>
      <c r="N15" s="3">
        <f t="shared" si="0"/>
        <v>5</v>
      </c>
      <c r="O15" s="3">
        <f t="shared" si="0"/>
        <v>5</v>
      </c>
      <c r="P15" s="3">
        <f t="shared" si="0"/>
        <v>2</v>
      </c>
      <c r="Q15" s="3">
        <f t="shared" si="0"/>
        <v>2</v>
      </c>
      <c r="R15" s="3">
        <f t="shared" si="0"/>
        <v>2</v>
      </c>
      <c r="S15" s="3">
        <f t="shared" si="2"/>
        <v>21</v>
      </c>
    </row>
    <row r="16" spans="2:22" x14ac:dyDescent="0.25">
      <c r="B16" s="2">
        <v>12</v>
      </c>
      <c r="C16" s="2">
        <v>4</v>
      </c>
      <c r="D16" s="3">
        <v>4</v>
      </c>
      <c r="E16" s="3">
        <v>2</v>
      </c>
      <c r="F16" s="3">
        <v>2</v>
      </c>
      <c r="G16" s="3">
        <v>3</v>
      </c>
      <c r="H16" s="2">
        <v>3</v>
      </c>
      <c r="I16" s="2">
        <f t="shared" si="1"/>
        <v>18</v>
      </c>
      <c r="J16" s="17"/>
      <c r="K16" s="47"/>
      <c r="L16" s="3">
        <v>12</v>
      </c>
      <c r="M16" s="3">
        <f t="shared" si="0"/>
        <v>5.5</v>
      </c>
      <c r="N16" s="3">
        <f t="shared" si="0"/>
        <v>5.5</v>
      </c>
      <c r="O16" s="3">
        <f t="shared" si="0"/>
        <v>1.5</v>
      </c>
      <c r="P16" s="3">
        <f t="shared" si="0"/>
        <v>1.5</v>
      </c>
      <c r="Q16" s="3">
        <f t="shared" si="0"/>
        <v>3.5</v>
      </c>
      <c r="R16" s="3">
        <f t="shared" si="0"/>
        <v>3.5</v>
      </c>
      <c r="S16" s="3">
        <f t="shared" si="2"/>
        <v>21</v>
      </c>
    </row>
    <row r="17" spans="2:19" x14ac:dyDescent="0.25">
      <c r="B17" s="2">
        <v>13</v>
      </c>
      <c r="C17" s="2">
        <v>2</v>
      </c>
      <c r="D17" s="3">
        <v>4</v>
      </c>
      <c r="E17" s="3">
        <v>4</v>
      </c>
      <c r="F17" s="3">
        <v>5</v>
      </c>
      <c r="G17" s="3">
        <v>5</v>
      </c>
      <c r="H17" s="2">
        <v>4</v>
      </c>
      <c r="I17" s="2">
        <f t="shared" si="1"/>
        <v>24</v>
      </c>
      <c r="J17" s="17"/>
      <c r="K17" s="47"/>
      <c r="L17" s="3">
        <v>13</v>
      </c>
      <c r="M17" s="3">
        <f t="shared" si="0"/>
        <v>1</v>
      </c>
      <c r="N17" s="3">
        <f t="shared" si="0"/>
        <v>3</v>
      </c>
      <c r="O17" s="3">
        <f t="shared" si="0"/>
        <v>3</v>
      </c>
      <c r="P17" s="3">
        <f t="shared" si="0"/>
        <v>5.5</v>
      </c>
      <c r="Q17" s="3">
        <f t="shared" si="0"/>
        <v>5.5</v>
      </c>
      <c r="R17" s="3">
        <f t="shared" si="0"/>
        <v>3</v>
      </c>
      <c r="S17" s="3">
        <f t="shared" si="2"/>
        <v>21</v>
      </c>
    </row>
    <row r="18" spans="2:19" x14ac:dyDescent="0.25">
      <c r="B18" s="2">
        <v>14</v>
      </c>
      <c r="C18" s="2">
        <v>3</v>
      </c>
      <c r="D18" s="3">
        <v>1</v>
      </c>
      <c r="E18" s="3">
        <v>4</v>
      </c>
      <c r="F18" s="3">
        <v>2</v>
      </c>
      <c r="G18" s="3">
        <v>4</v>
      </c>
      <c r="H18" s="2">
        <v>5</v>
      </c>
      <c r="I18" s="2">
        <f t="shared" si="1"/>
        <v>19</v>
      </c>
      <c r="J18" s="17"/>
      <c r="K18" s="47"/>
      <c r="L18" s="3">
        <v>14</v>
      </c>
      <c r="M18" s="3">
        <f t="shared" si="0"/>
        <v>3</v>
      </c>
      <c r="N18" s="3">
        <f t="shared" si="0"/>
        <v>1</v>
      </c>
      <c r="O18" s="3">
        <f t="shared" si="0"/>
        <v>4.5</v>
      </c>
      <c r="P18" s="3">
        <f t="shared" si="0"/>
        <v>2</v>
      </c>
      <c r="Q18" s="3">
        <f t="shared" si="0"/>
        <v>4.5</v>
      </c>
      <c r="R18" s="3">
        <f t="shared" si="0"/>
        <v>6</v>
      </c>
      <c r="S18" s="3">
        <f t="shared" si="2"/>
        <v>21</v>
      </c>
    </row>
    <row r="19" spans="2:19" x14ac:dyDescent="0.25">
      <c r="B19" s="2">
        <v>15</v>
      </c>
      <c r="C19" s="2">
        <v>4</v>
      </c>
      <c r="D19" s="2">
        <v>4</v>
      </c>
      <c r="E19" s="2">
        <v>4</v>
      </c>
      <c r="F19" s="2">
        <v>4</v>
      </c>
      <c r="G19" s="3">
        <v>5</v>
      </c>
      <c r="H19" s="2">
        <v>5</v>
      </c>
      <c r="I19" s="2">
        <f t="shared" si="1"/>
        <v>26</v>
      </c>
      <c r="J19" s="17"/>
      <c r="K19" s="47"/>
      <c r="L19" s="3">
        <v>15</v>
      </c>
      <c r="M19" s="3">
        <f t="shared" si="0"/>
        <v>2.5</v>
      </c>
      <c r="N19" s="3">
        <f t="shared" si="0"/>
        <v>2.5</v>
      </c>
      <c r="O19" s="3">
        <f t="shared" si="0"/>
        <v>2.5</v>
      </c>
      <c r="P19" s="3">
        <f t="shared" si="0"/>
        <v>2.5</v>
      </c>
      <c r="Q19" s="3">
        <f t="shared" si="0"/>
        <v>5.5</v>
      </c>
      <c r="R19" s="3">
        <f t="shared" si="0"/>
        <v>5.5</v>
      </c>
      <c r="S19" s="3">
        <f t="shared" si="2"/>
        <v>21</v>
      </c>
    </row>
    <row r="20" spans="2:19" x14ac:dyDescent="0.25">
      <c r="B20" s="2">
        <v>16</v>
      </c>
      <c r="C20" s="2">
        <v>2</v>
      </c>
      <c r="D20" s="3">
        <v>3</v>
      </c>
      <c r="E20" s="3">
        <v>3</v>
      </c>
      <c r="F20" s="3">
        <v>2</v>
      </c>
      <c r="G20" s="3">
        <v>3</v>
      </c>
      <c r="H20" s="2">
        <v>4</v>
      </c>
      <c r="I20" s="2">
        <f t="shared" si="1"/>
        <v>17</v>
      </c>
      <c r="J20" s="17"/>
      <c r="K20" s="47"/>
      <c r="L20" s="3">
        <v>16</v>
      </c>
      <c r="M20" s="3">
        <f t="shared" si="0"/>
        <v>1.5</v>
      </c>
      <c r="N20" s="3">
        <f t="shared" si="0"/>
        <v>4</v>
      </c>
      <c r="O20" s="3">
        <f t="shared" si="0"/>
        <v>4</v>
      </c>
      <c r="P20" s="3">
        <f t="shared" si="0"/>
        <v>1.5</v>
      </c>
      <c r="Q20" s="3">
        <f t="shared" si="0"/>
        <v>4</v>
      </c>
      <c r="R20" s="3">
        <f t="shared" si="0"/>
        <v>6</v>
      </c>
      <c r="S20" s="3">
        <f t="shared" si="2"/>
        <v>21</v>
      </c>
    </row>
    <row r="21" spans="2:19" x14ac:dyDescent="0.25">
      <c r="B21" s="2">
        <v>17</v>
      </c>
      <c r="C21" s="2">
        <v>4</v>
      </c>
      <c r="D21" s="3">
        <v>2</v>
      </c>
      <c r="E21" s="3">
        <v>2</v>
      </c>
      <c r="F21" s="3">
        <v>5</v>
      </c>
      <c r="G21" s="3">
        <v>1</v>
      </c>
      <c r="H21" s="2">
        <v>3</v>
      </c>
      <c r="I21" s="2">
        <f t="shared" si="1"/>
        <v>17</v>
      </c>
      <c r="J21" s="17"/>
      <c r="K21" s="47"/>
      <c r="L21" s="3">
        <v>17</v>
      </c>
      <c r="M21" s="3">
        <f t="shared" ref="M21:R34" si="3">_xlfn.RANK.AVG(C21,$C21:$H21,1)</f>
        <v>5</v>
      </c>
      <c r="N21" s="3">
        <f t="shared" si="3"/>
        <v>2.5</v>
      </c>
      <c r="O21" s="3">
        <f t="shared" si="3"/>
        <v>2.5</v>
      </c>
      <c r="P21" s="3">
        <f t="shared" si="3"/>
        <v>6</v>
      </c>
      <c r="Q21" s="3">
        <f t="shared" si="3"/>
        <v>1</v>
      </c>
      <c r="R21" s="3">
        <f t="shared" si="3"/>
        <v>4</v>
      </c>
      <c r="S21" s="3">
        <f t="shared" si="2"/>
        <v>21</v>
      </c>
    </row>
    <row r="22" spans="2:19" x14ac:dyDescent="0.25">
      <c r="B22" s="2">
        <v>18</v>
      </c>
      <c r="C22" s="2">
        <v>4</v>
      </c>
      <c r="D22" s="2">
        <v>4</v>
      </c>
      <c r="E22" s="2">
        <v>4</v>
      </c>
      <c r="F22" s="2">
        <v>4</v>
      </c>
      <c r="G22" s="3">
        <v>5</v>
      </c>
      <c r="H22" s="2">
        <v>4</v>
      </c>
      <c r="I22" s="2">
        <f t="shared" si="1"/>
        <v>25</v>
      </c>
      <c r="J22" s="17"/>
      <c r="K22" s="47"/>
      <c r="L22" s="3">
        <v>18</v>
      </c>
      <c r="M22" s="3">
        <f t="shared" si="3"/>
        <v>3</v>
      </c>
      <c r="N22" s="3">
        <f t="shared" si="3"/>
        <v>3</v>
      </c>
      <c r="O22" s="3">
        <f t="shared" si="3"/>
        <v>3</v>
      </c>
      <c r="P22" s="3">
        <f t="shared" si="3"/>
        <v>3</v>
      </c>
      <c r="Q22" s="3">
        <f t="shared" si="3"/>
        <v>6</v>
      </c>
      <c r="R22" s="3">
        <f t="shared" si="3"/>
        <v>3</v>
      </c>
      <c r="S22" s="3">
        <f t="shared" si="2"/>
        <v>21</v>
      </c>
    </row>
    <row r="23" spans="2:19" x14ac:dyDescent="0.25">
      <c r="B23" s="2">
        <v>19</v>
      </c>
      <c r="C23" s="2">
        <v>5</v>
      </c>
      <c r="D23" s="3">
        <v>4</v>
      </c>
      <c r="E23" s="3">
        <v>4</v>
      </c>
      <c r="F23" s="3">
        <v>5</v>
      </c>
      <c r="G23" s="3">
        <v>5</v>
      </c>
      <c r="H23" s="2">
        <v>4</v>
      </c>
      <c r="I23" s="2">
        <f t="shared" si="1"/>
        <v>27</v>
      </c>
      <c r="J23" s="17"/>
      <c r="K23" s="47"/>
      <c r="L23" s="3">
        <v>19</v>
      </c>
      <c r="M23" s="3">
        <f t="shared" si="3"/>
        <v>5</v>
      </c>
      <c r="N23" s="3">
        <f t="shared" si="3"/>
        <v>2</v>
      </c>
      <c r="O23" s="3">
        <f>_xlfn.RANK.AVG(E23,$C23:$H23,1)</f>
        <v>2</v>
      </c>
      <c r="P23" s="3">
        <f t="shared" si="3"/>
        <v>5</v>
      </c>
      <c r="Q23" s="3">
        <f t="shared" si="3"/>
        <v>5</v>
      </c>
      <c r="R23" s="3">
        <f t="shared" si="3"/>
        <v>2</v>
      </c>
      <c r="S23" s="3">
        <f t="shared" si="2"/>
        <v>21</v>
      </c>
    </row>
    <row r="24" spans="2:19" x14ac:dyDescent="0.25">
      <c r="B24" s="2">
        <v>20</v>
      </c>
      <c r="C24" s="2">
        <v>4</v>
      </c>
      <c r="D24" s="3">
        <v>5</v>
      </c>
      <c r="E24" s="3">
        <v>4</v>
      </c>
      <c r="F24" s="3">
        <v>4</v>
      </c>
      <c r="G24" s="3">
        <v>4</v>
      </c>
      <c r="H24" s="3">
        <v>4</v>
      </c>
      <c r="I24" s="2">
        <f t="shared" si="1"/>
        <v>25</v>
      </c>
      <c r="J24" s="17"/>
      <c r="K24" s="47"/>
      <c r="L24" s="3">
        <v>20</v>
      </c>
      <c r="M24" s="3">
        <f t="shared" si="3"/>
        <v>3</v>
      </c>
      <c r="N24" s="3">
        <f t="shared" si="3"/>
        <v>6</v>
      </c>
      <c r="O24" s="3">
        <f t="shared" si="3"/>
        <v>3</v>
      </c>
      <c r="P24" s="3">
        <f t="shared" si="3"/>
        <v>3</v>
      </c>
      <c r="Q24" s="3">
        <f t="shared" si="3"/>
        <v>3</v>
      </c>
      <c r="R24" s="3">
        <f t="shared" si="3"/>
        <v>3</v>
      </c>
      <c r="S24" s="3">
        <f t="shared" si="2"/>
        <v>21</v>
      </c>
    </row>
    <row r="25" spans="2:19" x14ac:dyDescent="0.25">
      <c r="B25" s="2">
        <v>21</v>
      </c>
      <c r="C25" s="2">
        <v>4</v>
      </c>
      <c r="D25" s="2">
        <v>4</v>
      </c>
      <c r="E25" s="2">
        <v>4</v>
      </c>
      <c r="F25" s="2">
        <v>4</v>
      </c>
      <c r="G25" s="3">
        <v>5</v>
      </c>
      <c r="H25" s="2">
        <v>5</v>
      </c>
      <c r="I25" s="2">
        <f t="shared" si="1"/>
        <v>26</v>
      </c>
      <c r="J25" s="17"/>
      <c r="K25" s="47"/>
      <c r="L25" s="3">
        <v>21</v>
      </c>
      <c r="M25" s="3">
        <f t="shared" si="3"/>
        <v>2.5</v>
      </c>
      <c r="N25" s="3">
        <f t="shared" si="3"/>
        <v>2.5</v>
      </c>
      <c r="O25" s="3">
        <f t="shared" si="3"/>
        <v>2.5</v>
      </c>
      <c r="P25" s="3">
        <f t="shared" si="3"/>
        <v>2.5</v>
      </c>
      <c r="Q25" s="3">
        <f t="shared" si="3"/>
        <v>5.5</v>
      </c>
      <c r="R25" s="3">
        <f t="shared" si="3"/>
        <v>5.5</v>
      </c>
      <c r="S25" s="3">
        <f t="shared" si="2"/>
        <v>21</v>
      </c>
    </row>
    <row r="26" spans="2:19" x14ac:dyDescent="0.25">
      <c r="B26" s="2">
        <v>22</v>
      </c>
      <c r="C26" s="2">
        <v>5</v>
      </c>
      <c r="D26" s="3">
        <v>5</v>
      </c>
      <c r="E26" s="3">
        <v>2</v>
      </c>
      <c r="F26" s="3">
        <v>5</v>
      </c>
      <c r="G26" s="3">
        <v>4</v>
      </c>
      <c r="H26" s="2">
        <v>5</v>
      </c>
      <c r="I26" s="2">
        <f t="shared" si="1"/>
        <v>26</v>
      </c>
      <c r="J26" s="17"/>
      <c r="K26" s="47"/>
      <c r="L26" s="3">
        <v>22</v>
      </c>
      <c r="M26" s="3">
        <f t="shared" si="3"/>
        <v>4.5</v>
      </c>
      <c r="N26" s="3">
        <f t="shared" si="3"/>
        <v>4.5</v>
      </c>
      <c r="O26" s="3">
        <f t="shared" si="3"/>
        <v>1</v>
      </c>
      <c r="P26" s="3">
        <f t="shared" si="3"/>
        <v>4.5</v>
      </c>
      <c r="Q26" s="3">
        <f t="shared" si="3"/>
        <v>2</v>
      </c>
      <c r="R26" s="3">
        <f t="shared" si="3"/>
        <v>4.5</v>
      </c>
      <c r="S26" s="3">
        <f t="shared" si="2"/>
        <v>21</v>
      </c>
    </row>
    <row r="27" spans="2:19" x14ac:dyDescent="0.25">
      <c r="B27" s="2">
        <v>23</v>
      </c>
      <c r="C27" s="2">
        <v>4</v>
      </c>
      <c r="D27" s="3">
        <v>4</v>
      </c>
      <c r="E27" s="3">
        <v>5</v>
      </c>
      <c r="F27" s="3">
        <v>2</v>
      </c>
      <c r="G27" s="3">
        <v>4</v>
      </c>
      <c r="H27" s="2">
        <v>4</v>
      </c>
      <c r="I27" s="2">
        <f t="shared" si="1"/>
        <v>23</v>
      </c>
      <c r="J27" s="17"/>
      <c r="K27" s="47"/>
      <c r="L27" s="3">
        <v>23</v>
      </c>
      <c r="M27" s="3">
        <f t="shared" si="3"/>
        <v>3.5</v>
      </c>
      <c r="N27" s="3">
        <f t="shared" si="3"/>
        <v>3.5</v>
      </c>
      <c r="O27" s="3">
        <f t="shared" si="3"/>
        <v>6</v>
      </c>
      <c r="P27" s="3">
        <f t="shared" si="3"/>
        <v>1</v>
      </c>
      <c r="Q27" s="3">
        <f t="shared" si="3"/>
        <v>3.5</v>
      </c>
      <c r="R27" s="3">
        <f t="shared" si="3"/>
        <v>3.5</v>
      </c>
      <c r="S27" s="3">
        <f t="shared" si="2"/>
        <v>21</v>
      </c>
    </row>
    <row r="28" spans="2:19" x14ac:dyDescent="0.25">
      <c r="B28" s="2">
        <v>24</v>
      </c>
      <c r="C28" s="2">
        <v>4</v>
      </c>
      <c r="D28" s="3">
        <v>4</v>
      </c>
      <c r="E28" s="3">
        <v>5</v>
      </c>
      <c r="F28" s="3">
        <v>5</v>
      </c>
      <c r="G28" s="3">
        <v>4</v>
      </c>
      <c r="H28" s="2">
        <v>4</v>
      </c>
      <c r="I28" s="2">
        <f t="shared" si="1"/>
        <v>26</v>
      </c>
      <c r="J28" s="17"/>
      <c r="K28" s="47"/>
      <c r="L28" s="3">
        <v>24</v>
      </c>
      <c r="M28" s="3">
        <f t="shared" si="3"/>
        <v>2.5</v>
      </c>
      <c r="N28" s="3">
        <f t="shared" si="3"/>
        <v>2.5</v>
      </c>
      <c r="O28" s="3">
        <f t="shared" si="3"/>
        <v>5.5</v>
      </c>
      <c r="P28" s="3">
        <f t="shared" si="3"/>
        <v>5.5</v>
      </c>
      <c r="Q28" s="3">
        <f t="shared" si="3"/>
        <v>2.5</v>
      </c>
      <c r="R28" s="3">
        <f t="shared" si="3"/>
        <v>2.5</v>
      </c>
      <c r="S28" s="3">
        <f t="shared" si="2"/>
        <v>21</v>
      </c>
    </row>
    <row r="29" spans="2:19" x14ac:dyDescent="0.25">
      <c r="B29" s="2">
        <v>25</v>
      </c>
      <c r="C29" s="2">
        <v>4</v>
      </c>
      <c r="D29" s="2">
        <v>4</v>
      </c>
      <c r="E29" s="2">
        <v>4</v>
      </c>
      <c r="F29" s="2">
        <v>4</v>
      </c>
      <c r="G29" s="3">
        <v>5</v>
      </c>
      <c r="H29" s="2">
        <v>4</v>
      </c>
      <c r="I29" s="2">
        <f t="shared" si="1"/>
        <v>25</v>
      </c>
      <c r="J29" s="17"/>
      <c r="K29" s="47"/>
      <c r="L29" s="3">
        <v>25</v>
      </c>
      <c r="M29" s="3">
        <f t="shared" si="3"/>
        <v>3</v>
      </c>
      <c r="N29" s="3">
        <f t="shared" si="3"/>
        <v>3</v>
      </c>
      <c r="O29" s="3">
        <f t="shared" si="3"/>
        <v>3</v>
      </c>
      <c r="P29" s="3">
        <f t="shared" si="3"/>
        <v>3</v>
      </c>
      <c r="Q29" s="3">
        <f t="shared" si="3"/>
        <v>6</v>
      </c>
      <c r="R29" s="3">
        <f t="shared" si="3"/>
        <v>3</v>
      </c>
      <c r="S29" s="3">
        <f t="shared" si="2"/>
        <v>21</v>
      </c>
    </row>
    <row r="30" spans="2:19" x14ac:dyDescent="0.25">
      <c r="B30" s="2">
        <v>26</v>
      </c>
      <c r="C30" s="2">
        <v>4</v>
      </c>
      <c r="D30" s="3">
        <v>4</v>
      </c>
      <c r="E30" s="3">
        <v>4</v>
      </c>
      <c r="F30" s="3">
        <v>2</v>
      </c>
      <c r="G30" s="3">
        <v>4</v>
      </c>
      <c r="H30" s="2">
        <v>3</v>
      </c>
      <c r="I30" s="2">
        <f t="shared" si="1"/>
        <v>21</v>
      </c>
      <c r="J30" s="17"/>
      <c r="K30" s="47"/>
      <c r="L30" s="3">
        <v>26</v>
      </c>
      <c r="M30" s="3">
        <f t="shared" si="3"/>
        <v>4.5</v>
      </c>
      <c r="N30" s="3">
        <f t="shared" si="3"/>
        <v>4.5</v>
      </c>
      <c r="O30" s="3">
        <f t="shared" si="3"/>
        <v>4.5</v>
      </c>
      <c r="P30" s="3">
        <f>_xlfn.RANK.AVG(F30,$C30:$H30,1)</f>
        <v>1</v>
      </c>
      <c r="Q30" s="3">
        <f t="shared" si="3"/>
        <v>4.5</v>
      </c>
      <c r="R30" s="3">
        <f t="shared" si="3"/>
        <v>2</v>
      </c>
      <c r="S30" s="3">
        <f t="shared" si="2"/>
        <v>21</v>
      </c>
    </row>
    <row r="31" spans="2:19" x14ac:dyDescent="0.25">
      <c r="B31" s="2">
        <v>27</v>
      </c>
      <c r="C31" s="2">
        <v>4</v>
      </c>
      <c r="D31" s="3">
        <v>5</v>
      </c>
      <c r="E31" s="3">
        <v>5</v>
      </c>
      <c r="F31" s="3">
        <v>4</v>
      </c>
      <c r="G31" s="3">
        <v>4</v>
      </c>
      <c r="H31" s="2">
        <v>3</v>
      </c>
      <c r="I31" s="2">
        <f t="shared" si="1"/>
        <v>25</v>
      </c>
      <c r="J31" s="17"/>
      <c r="K31" s="47"/>
      <c r="L31" s="3">
        <v>27</v>
      </c>
      <c r="M31" s="3">
        <f t="shared" si="3"/>
        <v>3</v>
      </c>
      <c r="N31" s="3">
        <f t="shared" si="3"/>
        <v>5.5</v>
      </c>
      <c r="O31" s="3">
        <f t="shared" si="3"/>
        <v>5.5</v>
      </c>
      <c r="P31" s="3">
        <f t="shared" si="3"/>
        <v>3</v>
      </c>
      <c r="Q31" s="3">
        <f t="shared" si="3"/>
        <v>3</v>
      </c>
      <c r="R31" s="3">
        <f t="shared" si="3"/>
        <v>1</v>
      </c>
      <c r="S31" s="3">
        <f t="shared" si="2"/>
        <v>21</v>
      </c>
    </row>
    <row r="32" spans="2:19" x14ac:dyDescent="0.25">
      <c r="B32" s="2">
        <v>28</v>
      </c>
      <c r="C32" s="2">
        <v>3</v>
      </c>
      <c r="D32" s="3">
        <v>4</v>
      </c>
      <c r="E32" s="3">
        <v>4</v>
      </c>
      <c r="F32" s="3">
        <v>4</v>
      </c>
      <c r="G32" s="3">
        <v>4</v>
      </c>
      <c r="H32" s="2">
        <v>3</v>
      </c>
      <c r="I32" s="2">
        <f t="shared" si="1"/>
        <v>22</v>
      </c>
      <c r="J32" s="17"/>
      <c r="K32" s="47"/>
      <c r="L32" s="3">
        <v>28</v>
      </c>
      <c r="M32" s="3">
        <f t="shared" si="3"/>
        <v>1.5</v>
      </c>
      <c r="N32" s="3">
        <f t="shared" si="3"/>
        <v>4.5</v>
      </c>
      <c r="O32" s="3">
        <f t="shared" si="3"/>
        <v>4.5</v>
      </c>
      <c r="P32" s="3">
        <f t="shared" si="3"/>
        <v>4.5</v>
      </c>
      <c r="Q32" s="3">
        <f t="shared" si="3"/>
        <v>4.5</v>
      </c>
      <c r="R32" s="3">
        <f t="shared" si="3"/>
        <v>1.5</v>
      </c>
      <c r="S32" s="3">
        <f t="shared" si="2"/>
        <v>21</v>
      </c>
    </row>
    <row r="33" spans="2:19" x14ac:dyDescent="0.25">
      <c r="B33" s="2">
        <v>29</v>
      </c>
      <c r="C33" s="2">
        <v>2</v>
      </c>
      <c r="D33" s="3">
        <v>3</v>
      </c>
      <c r="E33" s="3">
        <v>4</v>
      </c>
      <c r="F33" s="3">
        <v>4</v>
      </c>
      <c r="G33" s="3">
        <v>5</v>
      </c>
      <c r="H33" s="2">
        <v>4</v>
      </c>
      <c r="I33" s="2">
        <f t="shared" si="1"/>
        <v>22</v>
      </c>
      <c r="J33" s="17"/>
      <c r="K33" s="47"/>
      <c r="L33" s="3">
        <v>29</v>
      </c>
      <c r="M33" s="3">
        <f t="shared" si="3"/>
        <v>1</v>
      </c>
      <c r="N33" s="3">
        <f t="shared" si="3"/>
        <v>2</v>
      </c>
      <c r="O33" s="3">
        <f t="shared" si="3"/>
        <v>4</v>
      </c>
      <c r="P33" s="3">
        <f t="shared" si="3"/>
        <v>4</v>
      </c>
      <c r="Q33" s="3">
        <f t="shared" si="3"/>
        <v>6</v>
      </c>
      <c r="R33" s="3">
        <f t="shared" si="3"/>
        <v>4</v>
      </c>
      <c r="S33" s="3">
        <f t="shared" si="2"/>
        <v>21</v>
      </c>
    </row>
    <row r="34" spans="2:19" x14ac:dyDescent="0.25">
      <c r="B34" s="32">
        <v>30</v>
      </c>
      <c r="C34" s="32">
        <v>3</v>
      </c>
      <c r="D34" s="32">
        <v>3</v>
      </c>
      <c r="E34" s="32">
        <v>4</v>
      </c>
      <c r="F34" s="32">
        <v>4</v>
      </c>
      <c r="G34" s="32">
        <v>4</v>
      </c>
      <c r="H34" s="32">
        <v>3</v>
      </c>
      <c r="I34" s="2">
        <f t="shared" si="1"/>
        <v>21</v>
      </c>
      <c r="J34" s="17"/>
      <c r="K34" s="47"/>
      <c r="L34" s="3">
        <v>30</v>
      </c>
      <c r="M34" s="3">
        <f>_xlfn.RANK.AVG(C34,$C34:$H34,1)</f>
        <v>2</v>
      </c>
      <c r="N34" s="3">
        <f t="shared" si="3"/>
        <v>2</v>
      </c>
      <c r="O34" s="3">
        <f t="shared" si="3"/>
        <v>5</v>
      </c>
      <c r="P34" s="3">
        <f t="shared" si="3"/>
        <v>5</v>
      </c>
      <c r="Q34" s="3">
        <f t="shared" si="3"/>
        <v>5</v>
      </c>
      <c r="R34" s="3">
        <f t="shared" si="3"/>
        <v>2</v>
      </c>
      <c r="S34" s="3">
        <f t="shared" si="2"/>
        <v>21</v>
      </c>
    </row>
    <row r="35" spans="2:19" x14ac:dyDescent="0.25">
      <c r="B35" s="7" t="s">
        <v>18</v>
      </c>
      <c r="C35" s="7">
        <f>SUM(C5:C34)</f>
        <v>113</v>
      </c>
      <c r="D35" s="7">
        <f t="shared" ref="D35:I35" si="4">SUM(D5:D34)</f>
        <v>111</v>
      </c>
      <c r="E35" s="7">
        <f t="shared" si="4"/>
        <v>111</v>
      </c>
      <c r="F35" s="7">
        <f t="shared" si="4"/>
        <v>109</v>
      </c>
      <c r="G35" s="7">
        <f t="shared" si="4"/>
        <v>115</v>
      </c>
      <c r="H35" s="7">
        <f t="shared" si="4"/>
        <v>113</v>
      </c>
      <c r="I35" s="7">
        <f t="shared" si="4"/>
        <v>672</v>
      </c>
      <c r="J35" s="47"/>
      <c r="K35" s="47"/>
      <c r="L35" s="7" t="s">
        <v>18</v>
      </c>
      <c r="M35" s="7">
        <f>SUM(M5:M34)</f>
        <v>104</v>
      </c>
      <c r="N35" s="7">
        <f t="shared" ref="N35:S35" si="5">SUM(N5:N34)</f>
        <v>103</v>
      </c>
      <c r="O35" s="7">
        <f t="shared" si="5"/>
        <v>103</v>
      </c>
      <c r="P35" s="7">
        <f t="shared" si="5"/>
        <v>99</v>
      </c>
      <c r="Q35" s="7">
        <f t="shared" si="5"/>
        <v>116.5</v>
      </c>
      <c r="R35" s="7">
        <f t="shared" si="5"/>
        <v>104.5</v>
      </c>
      <c r="S35" s="7">
        <f t="shared" si="5"/>
        <v>630</v>
      </c>
    </row>
    <row r="36" spans="2:19" x14ac:dyDescent="0.25">
      <c r="B36" s="33" t="s">
        <v>19</v>
      </c>
      <c r="C36" s="89">
        <f>AVERAGE(C5:C34)</f>
        <v>3.7666666666666666</v>
      </c>
      <c r="D36" s="89">
        <f t="shared" ref="D36:I36" si="6">AVERAGE(D5:D34)</f>
        <v>3.7</v>
      </c>
      <c r="E36" s="89">
        <f t="shared" si="6"/>
        <v>3.7</v>
      </c>
      <c r="F36" s="89">
        <f t="shared" si="6"/>
        <v>3.6333333333333333</v>
      </c>
      <c r="G36" s="89">
        <f t="shared" si="6"/>
        <v>3.8333333333333335</v>
      </c>
      <c r="H36" s="89">
        <f t="shared" si="6"/>
        <v>3.7666666666666666</v>
      </c>
      <c r="I36" s="89">
        <f t="shared" si="6"/>
        <v>22.4</v>
      </c>
      <c r="J36" s="48"/>
      <c r="K36" s="48"/>
      <c r="L36" s="89" t="s">
        <v>19</v>
      </c>
      <c r="M36" s="89">
        <f>AVERAGE(M5:M34)</f>
        <v>3.4666666666666668</v>
      </c>
      <c r="N36" s="89">
        <f t="shared" ref="N36:S36" si="7">AVERAGE(N5:N34)</f>
        <v>3.4333333333333331</v>
      </c>
      <c r="O36" s="89">
        <f t="shared" si="7"/>
        <v>3.4333333333333331</v>
      </c>
      <c r="P36" s="89">
        <f t="shared" si="7"/>
        <v>3.3</v>
      </c>
      <c r="Q36" s="89">
        <f t="shared" si="7"/>
        <v>3.8833333333333333</v>
      </c>
      <c r="R36" s="89">
        <f t="shared" si="7"/>
        <v>3.4833333333333334</v>
      </c>
      <c r="S36" s="89">
        <f t="shared" si="7"/>
        <v>21</v>
      </c>
    </row>
    <row r="37" spans="2:19" x14ac:dyDescent="0.25">
      <c r="B37" s="64"/>
      <c r="C37" s="64"/>
      <c r="D37" s="47"/>
      <c r="M37" s="17" t="s">
        <v>11</v>
      </c>
      <c r="N37" s="26" t="s">
        <v>10</v>
      </c>
      <c r="O37" s="72" t="s">
        <v>9</v>
      </c>
      <c r="P37" s="72" t="s">
        <v>8</v>
      </c>
      <c r="Q37" s="72" t="s">
        <v>7</v>
      </c>
      <c r="R37" s="72" t="s">
        <v>85</v>
      </c>
    </row>
    <row r="38" spans="2:19" x14ac:dyDescent="0.25">
      <c r="B38" s="64"/>
      <c r="C38" s="64"/>
      <c r="D38" s="47"/>
      <c r="G38" s="92"/>
      <c r="H38" s="92"/>
      <c r="I38" s="92"/>
      <c r="J38" s="92"/>
      <c r="K38" s="92"/>
    </row>
    <row r="39" spans="2:19" x14ac:dyDescent="0.25">
      <c r="B39" s="47"/>
      <c r="C39" s="47"/>
      <c r="D39" s="47"/>
      <c r="F39" s="92"/>
      <c r="G39" s="92"/>
      <c r="H39" s="92"/>
      <c r="I39" s="92"/>
      <c r="J39" s="92"/>
      <c r="K39" s="92"/>
    </row>
    <row r="40" spans="2:19" x14ac:dyDescent="0.25">
      <c r="B40" s="177" t="s">
        <v>53</v>
      </c>
      <c r="C40" s="177"/>
      <c r="D40" s="47"/>
      <c r="F40" s="140" t="s">
        <v>12</v>
      </c>
      <c r="G40" s="141" t="s">
        <v>19</v>
      </c>
      <c r="H40" s="141" t="s">
        <v>56</v>
      </c>
      <c r="I40" s="17"/>
      <c r="J40" s="17"/>
      <c r="K40" s="92"/>
    </row>
    <row r="41" spans="2:19" x14ac:dyDescent="0.25">
      <c r="B41" s="47"/>
      <c r="C41" s="47"/>
      <c r="D41" s="47"/>
      <c r="F41" s="20" t="s">
        <v>6</v>
      </c>
      <c r="G41" s="55">
        <f>H36</f>
        <v>3.7666666666666666</v>
      </c>
      <c r="H41" s="1">
        <f>R35</f>
        <v>104.5</v>
      </c>
      <c r="I41" s="121"/>
      <c r="J41" s="118"/>
      <c r="K41" s="92"/>
    </row>
    <row r="42" spans="2:19" x14ac:dyDescent="0.25">
      <c r="B42" s="47"/>
      <c r="C42" s="47"/>
      <c r="D42" s="47"/>
      <c r="F42" s="20" t="s">
        <v>7</v>
      </c>
      <c r="G42" s="55">
        <f>G36</f>
        <v>3.8333333333333335</v>
      </c>
      <c r="H42" s="1">
        <f>Q35</f>
        <v>116.5</v>
      </c>
      <c r="I42" s="121"/>
      <c r="J42" s="118"/>
      <c r="K42" s="92"/>
    </row>
    <row r="43" spans="2:19" x14ac:dyDescent="0.25">
      <c r="B43" s="47"/>
      <c r="C43" s="47"/>
      <c r="D43" s="47"/>
      <c r="F43" s="20" t="s">
        <v>8</v>
      </c>
      <c r="G43" s="55">
        <f>F36</f>
        <v>3.6333333333333333</v>
      </c>
      <c r="H43" s="1">
        <f>P35</f>
        <v>99</v>
      </c>
      <c r="I43" s="121"/>
      <c r="J43" s="118"/>
      <c r="K43" s="92"/>
    </row>
    <row r="44" spans="2:19" x14ac:dyDescent="0.25">
      <c r="B44" s="47"/>
      <c r="C44" s="47"/>
      <c r="D44" s="47"/>
      <c r="F44" s="20" t="s">
        <v>9</v>
      </c>
      <c r="G44" s="55">
        <f>E36</f>
        <v>3.7</v>
      </c>
      <c r="H44" s="1">
        <f>O35</f>
        <v>103</v>
      </c>
      <c r="I44" s="121"/>
      <c r="J44" s="118"/>
      <c r="K44" s="92"/>
    </row>
    <row r="45" spans="2:19" x14ac:dyDescent="0.25">
      <c r="B45" s="47" t="s">
        <v>24</v>
      </c>
      <c r="C45" s="25">
        <f>(12/((V6*V5)*(V5+1))*SUMSQ(M35:R35)-3*(V6)*(V5+1))</f>
        <v>1.6904761904762609</v>
      </c>
      <c r="D45" s="47"/>
      <c r="F45" s="20" t="s">
        <v>10</v>
      </c>
      <c r="G45" s="55">
        <f>D36</f>
        <v>3.7</v>
      </c>
      <c r="H45" s="1">
        <f>N35</f>
        <v>103</v>
      </c>
      <c r="I45" s="121"/>
      <c r="J45" s="118"/>
      <c r="K45" s="92"/>
    </row>
    <row r="46" spans="2:19" x14ac:dyDescent="0.25">
      <c r="B46" s="47" t="s">
        <v>25</v>
      </c>
      <c r="C46" s="25">
        <f>_xlfn.CHISQ.INV.RT(0.05,5)</f>
        <v>11.070497693516353</v>
      </c>
      <c r="D46" s="47"/>
      <c r="F46" s="20" t="s">
        <v>11</v>
      </c>
      <c r="G46" s="55">
        <f>C36</f>
        <v>3.7666666666666666</v>
      </c>
      <c r="H46" s="1">
        <f>M35</f>
        <v>104</v>
      </c>
      <c r="I46" s="121"/>
      <c r="J46" s="118"/>
      <c r="K46" s="92"/>
    </row>
    <row r="47" spans="2:19" x14ac:dyDescent="0.25">
      <c r="B47" s="47" t="s">
        <v>57</v>
      </c>
      <c r="C47" s="47" t="s">
        <v>58</v>
      </c>
      <c r="E47" s="47"/>
      <c r="F47" s="150" t="s">
        <v>99</v>
      </c>
      <c r="G47" s="186">
        <f>1.645*SQRT((V6*V5*(V5+1)/6))</f>
        <v>23.838314747481625</v>
      </c>
      <c r="H47" s="186"/>
      <c r="I47" s="92"/>
      <c r="J47" s="92"/>
      <c r="K47" s="92"/>
    </row>
    <row r="48" spans="2:19" x14ac:dyDescent="0.25">
      <c r="B48" s="64"/>
      <c r="C48" s="64"/>
      <c r="D48" s="47"/>
      <c r="F48" s="92"/>
      <c r="G48" s="92"/>
      <c r="H48" s="92"/>
      <c r="I48" s="92"/>
      <c r="J48" s="92"/>
      <c r="K48" s="92"/>
    </row>
    <row r="49" spans="2:3" x14ac:dyDescent="0.25">
      <c r="B49" s="177" t="s">
        <v>55</v>
      </c>
      <c r="C49" s="177"/>
    </row>
  </sheetData>
  <mergeCells count="11">
    <mergeCell ref="B2:I2"/>
    <mergeCell ref="L2:S2"/>
    <mergeCell ref="S3:S4"/>
    <mergeCell ref="B40:C40"/>
    <mergeCell ref="B49:C49"/>
    <mergeCell ref="B3:B4"/>
    <mergeCell ref="C3:H3"/>
    <mergeCell ref="I3:I4"/>
    <mergeCell ref="L3:L4"/>
    <mergeCell ref="M3:R3"/>
    <mergeCell ref="G47:H47"/>
  </mergeCells>
  <pageMargins left="0.7" right="0.7" top="0.75" bottom="0.75" header="0.3" footer="0.3"/>
  <pageSetup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49"/>
  <sheetViews>
    <sheetView topLeftCell="A28" zoomScale="85" zoomScaleNormal="85" workbookViewId="0">
      <selection activeCell="K37" sqref="K37"/>
    </sheetView>
  </sheetViews>
  <sheetFormatPr defaultRowHeight="15" x14ac:dyDescent="0.25"/>
  <cols>
    <col min="3" max="3" width="11.5703125" customWidth="1"/>
    <col min="4" max="7" width="9.5703125" bestFit="1" customWidth="1"/>
    <col min="8" max="8" width="10" customWidth="1"/>
    <col min="9" max="9" width="10.5703125" bestFit="1" customWidth="1"/>
    <col min="12" max="12" width="9.140625" customWidth="1"/>
    <col min="13" max="15" width="9.5703125" bestFit="1" customWidth="1"/>
    <col min="16" max="16" width="10.140625" customWidth="1"/>
    <col min="17" max="18" width="9.5703125" bestFit="1" customWidth="1"/>
    <col min="19" max="19" width="10.5703125" bestFit="1" customWidth="1"/>
  </cols>
  <sheetData>
    <row r="2" spans="2:22" ht="18.75" x14ac:dyDescent="0.3">
      <c r="B2" s="175" t="s">
        <v>107</v>
      </c>
      <c r="C2" s="176"/>
      <c r="D2" s="176"/>
      <c r="E2" s="176"/>
      <c r="F2" s="176"/>
      <c r="G2" s="176"/>
      <c r="H2" s="176"/>
      <c r="I2" s="176"/>
      <c r="L2" s="175" t="s">
        <v>56</v>
      </c>
      <c r="M2" s="175"/>
      <c r="N2" s="175"/>
      <c r="O2" s="175"/>
      <c r="P2" s="175"/>
      <c r="Q2" s="175"/>
      <c r="R2" s="175"/>
      <c r="S2" s="175"/>
    </row>
    <row r="3" spans="2:22" x14ac:dyDescent="0.25">
      <c r="B3" s="180" t="s">
        <v>5</v>
      </c>
      <c r="C3" s="180" t="s">
        <v>2</v>
      </c>
      <c r="D3" s="180"/>
      <c r="E3" s="180"/>
      <c r="F3" s="180"/>
      <c r="G3" s="180"/>
      <c r="H3" s="180"/>
      <c r="I3" s="180" t="s">
        <v>18</v>
      </c>
      <c r="J3" s="47"/>
      <c r="K3" s="47"/>
      <c r="L3" s="180" t="s">
        <v>5</v>
      </c>
      <c r="M3" s="180" t="s">
        <v>2</v>
      </c>
      <c r="N3" s="180"/>
      <c r="O3" s="180"/>
      <c r="P3" s="180"/>
      <c r="Q3" s="180"/>
      <c r="R3" s="180"/>
      <c r="S3" s="180" t="s">
        <v>18</v>
      </c>
    </row>
    <row r="4" spans="2:22" x14ac:dyDescent="0.25">
      <c r="B4" s="180"/>
      <c r="C4" s="13">
        <v>115</v>
      </c>
      <c r="D4" s="13">
        <v>175</v>
      </c>
      <c r="E4" s="13">
        <v>212</v>
      </c>
      <c r="F4" s="13">
        <v>424</v>
      </c>
      <c r="G4" s="13">
        <v>601</v>
      </c>
      <c r="H4" s="13">
        <v>909</v>
      </c>
      <c r="I4" s="180"/>
      <c r="J4" s="47"/>
      <c r="K4" s="47"/>
      <c r="L4" s="180"/>
      <c r="M4" s="13">
        <v>115</v>
      </c>
      <c r="N4" s="13">
        <v>175</v>
      </c>
      <c r="O4" s="13">
        <v>212</v>
      </c>
      <c r="P4" s="13">
        <v>424</v>
      </c>
      <c r="Q4" s="13">
        <v>601</v>
      </c>
      <c r="R4" s="13">
        <v>909</v>
      </c>
      <c r="S4" s="180"/>
    </row>
    <row r="5" spans="2:22" x14ac:dyDescent="0.25">
      <c r="B5" s="2">
        <v>1</v>
      </c>
      <c r="C5" s="3">
        <v>3</v>
      </c>
      <c r="D5" s="3">
        <v>2</v>
      </c>
      <c r="E5" s="3">
        <v>3</v>
      </c>
      <c r="F5" s="3">
        <v>2</v>
      </c>
      <c r="G5" s="3">
        <v>2</v>
      </c>
      <c r="H5" s="3">
        <v>2</v>
      </c>
      <c r="I5" s="2">
        <f>SUM(C5:H5)</f>
        <v>14</v>
      </c>
      <c r="J5" s="47"/>
      <c r="K5" s="47"/>
      <c r="L5" s="3">
        <v>1</v>
      </c>
      <c r="M5" s="3">
        <f t="shared" ref="M5:R34" si="0">_xlfn.RANK.AVG(C5,$C5:$H5,1)</f>
        <v>5.5</v>
      </c>
      <c r="N5" s="3">
        <f t="shared" si="0"/>
        <v>2.5</v>
      </c>
      <c r="O5" s="2">
        <f t="shared" si="0"/>
        <v>5.5</v>
      </c>
      <c r="P5" s="2">
        <f t="shared" si="0"/>
        <v>2.5</v>
      </c>
      <c r="Q5" s="2">
        <f t="shared" si="0"/>
        <v>2.5</v>
      </c>
      <c r="R5" s="2">
        <f t="shared" si="0"/>
        <v>2.5</v>
      </c>
      <c r="S5" s="2">
        <f t="shared" ref="S5:S34" si="1">SUM(M5:R5)</f>
        <v>21</v>
      </c>
      <c r="U5" t="s">
        <v>23</v>
      </c>
      <c r="V5">
        <v>6</v>
      </c>
    </row>
    <row r="6" spans="2:22" x14ac:dyDescent="0.25">
      <c r="B6" s="2">
        <v>2</v>
      </c>
      <c r="C6" s="2">
        <v>4</v>
      </c>
      <c r="D6" s="2">
        <v>4</v>
      </c>
      <c r="E6" s="2">
        <v>4</v>
      </c>
      <c r="F6" s="2">
        <v>4</v>
      </c>
      <c r="G6" s="2">
        <v>2</v>
      </c>
      <c r="H6" s="2">
        <v>4</v>
      </c>
      <c r="I6" s="2">
        <f t="shared" ref="I6:I34" si="2">SUM(C6:H6)</f>
        <v>22</v>
      </c>
      <c r="J6" s="47"/>
      <c r="K6" s="47"/>
      <c r="L6" s="3">
        <v>2</v>
      </c>
      <c r="M6" s="3">
        <f t="shared" si="0"/>
        <v>4</v>
      </c>
      <c r="N6" s="3">
        <f t="shared" si="0"/>
        <v>4</v>
      </c>
      <c r="O6" s="2">
        <f t="shared" si="0"/>
        <v>4</v>
      </c>
      <c r="P6" s="2">
        <f t="shared" si="0"/>
        <v>4</v>
      </c>
      <c r="Q6" s="2">
        <f t="shared" si="0"/>
        <v>1</v>
      </c>
      <c r="R6" s="2">
        <f t="shared" si="0"/>
        <v>4</v>
      </c>
      <c r="S6" s="2">
        <f t="shared" si="1"/>
        <v>21</v>
      </c>
      <c r="U6" t="s">
        <v>52</v>
      </c>
      <c r="V6">
        <v>30</v>
      </c>
    </row>
    <row r="7" spans="2:22" x14ac:dyDescent="0.25">
      <c r="B7" s="2">
        <v>3</v>
      </c>
      <c r="C7" s="3">
        <v>2</v>
      </c>
      <c r="D7" s="3">
        <v>4</v>
      </c>
      <c r="E7" s="3">
        <v>2</v>
      </c>
      <c r="F7" s="3">
        <v>4</v>
      </c>
      <c r="G7" s="3">
        <v>2</v>
      </c>
      <c r="H7" s="2">
        <v>5</v>
      </c>
      <c r="I7" s="2">
        <f t="shared" si="2"/>
        <v>19</v>
      </c>
      <c r="J7" s="47"/>
      <c r="K7" s="47"/>
      <c r="L7" s="3">
        <v>3</v>
      </c>
      <c r="M7" s="3">
        <f t="shared" si="0"/>
        <v>2</v>
      </c>
      <c r="N7" s="3">
        <f t="shared" si="0"/>
        <v>4.5</v>
      </c>
      <c r="O7" s="2">
        <f t="shared" si="0"/>
        <v>2</v>
      </c>
      <c r="P7" s="2">
        <f t="shared" si="0"/>
        <v>4.5</v>
      </c>
      <c r="Q7" s="2">
        <f t="shared" si="0"/>
        <v>2</v>
      </c>
      <c r="R7" s="2">
        <f t="shared" si="0"/>
        <v>6</v>
      </c>
      <c r="S7" s="2">
        <f t="shared" si="1"/>
        <v>21</v>
      </c>
    </row>
    <row r="8" spans="2:22" x14ac:dyDescent="0.25">
      <c r="B8" s="2">
        <v>4</v>
      </c>
      <c r="C8" s="3">
        <v>4</v>
      </c>
      <c r="D8" s="3">
        <v>2</v>
      </c>
      <c r="E8" s="3">
        <v>2</v>
      </c>
      <c r="F8" s="3">
        <v>4</v>
      </c>
      <c r="G8" s="3">
        <v>4</v>
      </c>
      <c r="H8" s="2">
        <v>2</v>
      </c>
      <c r="I8" s="2">
        <f t="shared" si="2"/>
        <v>18</v>
      </c>
      <c r="J8" s="47"/>
      <c r="K8" s="47"/>
      <c r="L8" s="3">
        <v>4</v>
      </c>
      <c r="M8" s="3">
        <f t="shared" si="0"/>
        <v>5</v>
      </c>
      <c r="N8" s="3">
        <f t="shared" si="0"/>
        <v>2</v>
      </c>
      <c r="O8" s="2">
        <f t="shared" si="0"/>
        <v>2</v>
      </c>
      <c r="P8" s="2">
        <f t="shared" si="0"/>
        <v>5</v>
      </c>
      <c r="Q8" s="2">
        <f t="shared" si="0"/>
        <v>5</v>
      </c>
      <c r="R8" s="2">
        <f t="shared" si="0"/>
        <v>2</v>
      </c>
      <c r="S8" s="2">
        <f t="shared" si="1"/>
        <v>21</v>
      </c>
    </row>
    <row r="9" spans="2:22" x14ac:dyDescent="0.25">
      <c r="B9" s="2">
        <v>5</v>
      </c>
      <c r="C9" s="3">
        <v>3</v>
      </c>
      <c r="D9" s="3">
        <v>4</v>
      </c>
      <c r="E9" s="3">
        <v>3</v>
      </c>
      <c r="F9" s="3">
        <v>3</v>
      </c>
      <c r="G9" s="3">
        <v>4</v>
      </c>
      <c r="H9" s="2">
        <v>3</v>
      </c>
      <c r="I9" s="2">
        <f t="shared" si="2"/>
        <v>20</v>
      </c>
      <c r="J9" s="47"/>
      <c r="K9" s="47"/>
      <c r="L9" s="3">
        <v>5</v>
      </c>
      <c r="M9" s="3">
        <f t="shared" si="0"/>
        <v>2.5</v>
      </c>
      <c r="N9" s="3">
        <f t="shared" si="0"/>
        <v>5.5</v>
      </c>
      <c r="O9" s="2">
        <f t="shared" si="0"/>
        <v>2.5</v>
      </c>
      <c r="P9" s="2">
        <f t="shared" si="0"/>
        <v>2.5</v>
      </c>
      <c r="Q9" s="2">
        <f t="shared" si="0"/>
        <v>5.5</v>
      </c>
      <c r="R9" s="2">
        <f t="shared" si="0"/>
        <v>2.5</v>
      </c>
      <c r="S9" s="2">
        <f t="shared" si="1"/>
        <v>21</v>
      </c>
    </row>
    <row r="10" spans="2:22" x14ac:dyDescent="0.25">
      <c r="B10" s="2">
        <v>6</v>
      </c>
      <c r="C10" s="3">
        <v>3</v>
      </c>
      <c r="D10" s="3">
        <v>3</v>
      </c>
      <c r="E10" s="3">
        <v>3</v>
      </c>
      <c r="F10" s="3">
        <v>3</v>
      </c>
      <c r="G10" s="3">
        <v>2</v>
      </c>
      <c r="H10" s="2">
        <v>2</v>
      </c>
      <c r="I10" s="2">
        <f t="shared" si="2"/>
        <v>16</v>
      </c>
      <c r="J10" s="47"/>
      <c r="K10" s="47"/>
      <c r="L10" s="3">
        <v>6</v>
      </c>
      <c r="M10" s="3">
        <f t="shared" si="0"/>
        <v>4.5</v>
      </c>
      <c r="N10" s="3">
        <f t="shared" si="0"/>
        <v>4.5</v>
      </c>
      <c r="O10" s="2">
        <f t="shared" si="0"/>
        <v>4.5</v>
      </c>
      <c r="P10" s="2">
        <f t="shared" si="0"/>
        <v>4.5</v>
      </c>
      <c r="Q10" s="2">
        <f t="shared" si="0"/>
        <v>1.5</v>
      </c>
      <c r="R10" s="2">
        <f t="shared" si="0"/>
        <v>1.5</v>
      </c>
      <c r="S10" s="2">
        <f t="shared" si="1"/>
        <v>21</v>
      </c>
    </row>
    <row r="11" spans="2:22" x14ac:dyDescent="0.25">
      <c r="B11" s="2">
        <v>7</v>
      </c>
      <c r="C11" s="3">
        <v>4</v>
      </c>
      <c r="D11" s="3">
        <v>4</v>
      </c>
      <c r="E11" s="3">
        <v>5</v>
      </c>
      <c r="F11" s="3">
        <v>4</v>
      </c>
      <c r="G11" s="3">
        <v>3</v>
      </c>
      <c r="H11" s="2">
        <v>3</v>
      </c>
      <c r="I11" s="2">
        <f t="shared" si="2"/>
        <v>23</v>
      </c>
      <c r="J11" s="47"/>
      <c r="K11" s="47"/>
      <c r="L11" s="3">
        <v>7</v>
      </c>
      <c r="M11" s="3">
        <f t="shared" si="0"/>
        <v>4</v>
      </c>
      <c r="N11" s="3">
        <f t="shared" si="0"/>
        <v>4</v>
      </c>
      <c r="O11" s="2">
        <f t="shared" si="0"/>
        <v>6</v>
      </c>
      <c r="P11" s="2">
        <f t="shared" si="0"/>
        <v>4</v>
      </c>
      <c r="Q11" s="2">
        <f t="shared" si="0"/>
        <v>1.5</v>
      </c>
      <c r="R11" s="2">
        <f t="shared" si="0"/>
        <v>1.5</v>
      </c>
      <c r="S11" s="2">
        <f t="shared" si="1"/>
        <v>21</v>
      </c>
    </row>
    <row r="12" spans="2:22" x14ac:dyDescent="0.25">
      <c r="B12" s="2">
        <v>8</v>
      </c>
      <c r="C12" s="3">
        <v>4</v>
      </c>
      <c r="D12" s="3">
        <v>3</v>
      </c>
      <c r="E12" s="3">
        <v>4</v>
      </c>
      <c r="F12" s="3">
        <v>5</v>
      </c>
      <c r="G12" s="3">
        <v>5</v>
      </c>
      <c r="H12" s="2">
        <v>5</v>
      </c>
      <c r="I12" s="2">
        <f t="shared" si="2"/>
        <v>26</v>
      </c>
      <c r="J12" s="47"/>
      <c r="K12" s="47"/>
      <c r="L12" s="3">
        <v>8</v>
      </c>
      <c r="M12" s="3">
        <f t="shared" si="0"/>
        <v>2.5</v>
      </c>
      <c r="N12" s="3">
        <f t="shared" si="0"/>
        <v>1</v>
      </c>
      <c r="O12" s="2">
        <f t="shared" si="0"/>
        <v>2.5</v>
      </c>
      <c r="P12" s="2">
        <f t="shared" si="0"/>
        <v>5</v>
      </c>
      <c r="Q12" s="2">
        <f t="shared" si="0"/>
        <v>5</v>
      </c>
      <c r="R12" s="2">
        <f t="shared" si="0"/>
        <v>5</v>
      </c>
      <c r="S12" s="2">
        <f t="shared" si="1"/>
        <v>21</v>
      </c>
    </row>
    <row r="13" spans="2:22" x14ac:dyDescent="0.25">
      <c r="B13" s="2">
        <v>9</v>
      </c>
      <c r="C13" s="3">
        <v>5</v>
      </c>
      <c r="D13" s="3">
        <v>4</v>
      </c>
      <c r="E13" s="3">
        <v>4</v>
      </c>
      <c r="F13" s="3">
        <v>4</v>
      </c>
      <c r="G13" s="3">
        <v>5</v>
      </c>
      <c r="H13" s="2">
        <v>4</v>
      </c>
      <c r="I13" s="2">
        <f t="shared" si="2"/>
        <v>26</v>
      </c>
      <c r="J13" s="47"/>
      <c r="K13" s="47"/>
      <c r="L13" s="3">
        <v>9</v>
      </c>
      <c r="M13" s="3">
        <f t="shared" si="0"/>
        <v>5.5</v>
      </c>
      <c r="N13" s="3">
        <f t="shared" si="0"/>
        <v>2.5</v>
      </c>
      <c r="O13" s="2">
        <f t="shared" si="0"/>
        <v>2.5</v>
      </c>
      <c r="P13" s="2">
        <f t="shared" si="0"/>
        <v>2.5</v>
      </c>
      <c r="Q13" s="2">
        <f t="shared" si="0"/>
        <v>5.5</v>
      </c>
      <c r="R13" s="2">
        <f t="shared" si="0"/>
        <v>2.5</v>
      </c>
      <c r="S13" s="2">
        <f t="shared" si="1"/>
        <v>21</v>
      </c>
    </row>
    <row r="14" spans="2:22" x14ac:dyDescent="0.25">
      <c r="B14" s="2">
        <v>10</v>
      </c>
      <c r="C14" s="3">
        <v>3</v>
      </c>
      <c r="D14" s="3">
        <v>4</v>
      </c>
      <c r="E14" s="3">
        <v>3</v>
      </c>
      <c r="F14" s="3">
        <v>4</v>
      </c>
      <c r="G14" s="3">
        <v>4</v>
      </c>
      <c r="H14" s="2">
        <v>5</v>
      </c>
      <c r="I14" s="2">
        <f t="shared" si="2"/>
        <v>23</v>
      </c>
      <c r="J14" s="47"/>
      <c r="K14" s="47"/>
      <c r="L14" s="3">
        <v>10</v>
      </c>
      <c r="M14" s="3">
        <f t="shared" si="0"/>
        <v>1.5</v>
      </c>
      <c r="N14" s="3">
        <f t="shared" si="0"/>
        <v>4</v>
      </c>
      <c r="O14" s="2">
        <f t="shared" si="0"/>
        <v>1.5</v>
      </c>
      <c r="P14" s="2">
        <f t="shared" si="0"/>
        <v>4</v>
      </c>
      <c r="Q14" s="2">
        <f t="shared" si="0"/>
        <v>4</v>
      </c>
      <c r="R14" s="2">
        <f t="shared" si="0"/>
        <v>6</v>
      </c>
      <c r="S14" s="2">
        <f t="shared" si="1"/>
        <v>21</v>
      </c>
    </row>
    <row r="15" spans="2:22" x14ac:dyDescent="0.25">
      <c r="B15" s="2">
        <v>11</v>
      </c>
      <c r="C15" s="3">
        <v>4</v>
      </c>
      <c r="D15" s="3">
        <v>2</v>
      </c>
      <c r="E15" s="3">
        <v>4</v>
      </c>
      <c r="F15" s="3">
        <v>4</v>
      </c>
      <c r="G15" s="3">
        <v>4</v>
      </c>
      <c r="H15" s="2">
        <v>4</v>
      </c>
      <c r="I15" s="2">
        <f t="shared" si="2"/>
        <v>22</v>
      </c>
      <c r="J15" s="47"/>
      <c r="K15" s="47"/>
      <c r="L15" s="3">
        <v>11</v>
      </c>
      <c r="M15" s="3">
        <f t="shared" si="0"/>
        <v>4</v>
      </c>
      <c r="N15" s="3">
        <f t="shared" si="0"/>
        <v>1</v>
      </c>
      <c r="O15" s="2">
        <f t="shared" si="0"/>
        <v>4</v>
      </c>
      <c r="P15" s="2">
        <f t="shared" si="0"/>
        <v>4</v>
      </c>
      <c r="Q15" s="2">
        <f t="shared" si="0"/>
        <v>4</v>
      </c>
      <c r="R15" s="2">
        <f t="shared" si="0"/>
        <v>4</v>
      </c>
      <c r="S15" s="2">
        <f t="shared" si="1"/>
        <v>21</v>
      </c>
    </row>
    <row r="16" spans="2:22" x14ac:dyDescent="0.25">
      <c r="B16" s="2">
        <v>12</v>
      </c>
      <c r="C16" s="3">
        <v>3</v>
      </c>
      <c r="D16" s="3">
        <v>3</v>
      </c>
      <c r="E16" s="3">
        <v>4</v>
      </c>
      <c r="F16" s="3">
        <v>3</v>
      </c>
      <c r="G16" s="3">
        <v>4</v>
      </c>
      <c r="H16" s="2">
        <v>4</v>
      </c>
      <c r="I16" s="2">
        <f t="shared" si="2"/>
        <v>21</v>
      </c>
      <c r="J16" s="47"/>
      <c r="K16" s="47"/>
      <c r="L16" s="3">
        <v>12</v>
      </c>
      <c r="M16" s="3">
        <f t="shared" si="0"/>
        <v>2</v>
      </c>
      <c r="N16" s="3">
        <f t="shared" si="0"/>
        <v>2</v>
      </c>
      <c r="O16" s="2">
        <f t="shared" si="0"/>
        <v>5</v>
      </c>
      <c r="P16" s="2">
        <f t="shared" si="0"/>
        <v>2</v>
      </c>
      <c r="Q16" s="2">
        <f t="shared" si="0"/>
        <v>5</v>
      </c>
      <c r="R16" s="2">
        <f t="shared" si="0"/>
        <v>5</v>
      </c>
      <c r="S16" s="2">
        <f t="shared" si="1"/>
        <v>21</v>
      </c>
    </row>
    <row r="17" spans="2:19" x14ac:dyDescent="0.25">
      <c r="B17" s="2">
        <v>13</v>
      </c>
      <c r="C17" s="3">
        <v>4</v>
      </c>
      <c r="D17" s="3">
        <v>2</v>
      </c>
      <c r="E17" s="3">
        <v>4</v>
      </c>
      <c r="F17" s="3">
        <v>2</v>
      </c>
      <c r="G17" s="3">
        <v>5</v>
      </c>
      <c r="H17" s="2">
        <v>2</v>
      </c>
      <c r="I17" s="2">
        <f t="shared" si="2"/>
        <v>19</v>
      </c>
      <c r="J17" s="47"/>
      <c r="K17" s="47"/>
      <c r="L17" s="3">
        <v>13</v>
      </c>
      <c r="M17" s="3">
        <f t="shared" si="0"/>
        <v>4.5</v>
      </c>
      <c r="N17" s="3">
        <f t="shared" si="0"/>
        <v>2</v>
      </c>
      <c r="O17" s="2">
        <f t="shared" si="0"/>
        <v>4.5</v>
      </c>
      <c r="P17" s="2">
        <f t="shared" si="0"/>
        <v>2</v>
      </c>
      <c r="Q17" s="2">
        <f t="shared" si="0"/>
        <v>6</v>
      </c>
      <c r="R17" s="2">
        <f t="shared" si="0"/>
        <v>2</v>
      </c>
      <c r="S17" s="2">
        <f t="shared" si="1"/>
        <v>21</v>
      </c>
    </row>
    <row r="18" spans="2:19" x14ac:dyDescent="0.25">
      <c r="B18" s="2">
        <v>14</v>
      </c>
      <c r="C18" s="3">
        <v>2</v>
      </c>
      <c r="D18" s="3">
        <v>2</v>
      </c>
      <c r="E18" s="3">
        <v>4</v>
      </c>
      <c r="F18" s="3">
        <v>3</v>
      </c>
      <c r="G18" s="3">
        <v>3</v>
      </c>
      <c r="H18" s="2">
        <v>5</v>
      </c>
      <c r="I18" s="2">
        <f t="shared" si="2"/>
        <v>19</v>
      </c>
      <c r="J18" s="47"/>
      <c r="K18" s="47"/>
      <c r="L18" s="3">
        <v>14</v>
      </c>
      <c r="M18" s="3">
        <f t="shared" si="0"/>
        <v>1.5</v>
      </c>
      <c r="N18" s="3">
        <f t="shared" si="0"/>
        <v>1.5</v>
      </c>
      <c r="O18" s="2">
        <f t="shared" si="0"/>
        <v>5</v>
      </c>
      <c r="P18" s="2">
        <f t="shared" si="0"/>
        <v>3.5</v>
      </c>
      <c r="Q18" s="2">
        <f t="shared" si="0"/>
        <v>3.5</v>
      </c>
      <c r="R18" s="2">
        <f t="shared" si="0"/>
        <v>6</v>
      </c>
      <c r="S18" s="2">
        <f t="shared" si="1"/>
        <v>21</v>
      </c>
    </row>
    <row r="19" spans="2:19" x14ac:dyDescent="0.25">
      <c r="B19" s="2">
        <v>15</v>
      </c>
      <c r="C19" s="3">
        <v>2</v>
      </c>
      <c r="D19" s="3">
        <v>2</v>
      </c>
      <c r="E19" s="3">
        <v>2</v>
      </c>
      <c r="F19" s="3">
        <v>2</v>
      </c>
      <c r="G19" s="3">
        <v>2</v>
      </c>
      <c r="H19" s="3">
        <v>2</v>
      </c>
      <c r="I19" s="2">
        <f t="shared" si="2"/>
        <v>12</v>
      </c>
      <c r="J19" s="47"/>
      <c r="K19" s="47"/>
      <c r="L19" s="3">
        <v>15</v>
      </c>
      <c r="M19" s="3">
        <f t="shared" si="0"/>
        <v>3.5</v>
      </c>
      <c r="N19" s="3">
        <f t="shared" si="0"/>
        <v>3.5</v>
      </c>
      <c r="O19" s="2">
        <f t="shared" si="0"/>
        <v>3.5</v>
      </c>
      <c r="P19" s="2">
        <f t="shared" si="0"/>
        <v>3.5</v>
      </c>
      <c r="Q19" s="2">
        <f t="shared" si="0"/>
        <v>3.5</v>
      </c>
      <c r="R19" s="2">
        <f t="shared" si="0"/>
        <v>3.5</v>
      </c>
      <c r="S19" s="2">
        <f t="shared" si="1"/>
        <v>21</v>
      </c>
    </row>
    <row r="20" spans="2:19" x14ac:dyDescent="0.25">
      <c r="B20" s="2">
        <v>16</v>
      </c>
      <c r="C20" s="3">
        <v>3</v>
      </c>
      <c r="D20" s="3">
        <v>3</v>
      </c>
      <c r="E20" s="3">
        <v>2</v>
      </c>
      <c r="F20" s="3">
        <v>2</v>
      </c>
      <c r="G20" s="3">
        <v>3</v>
      </c>
      <c r="H20" s="2">
        <v>3</v>
      </c>
      <c r="I20" s="2">
        <f t="shared" si="2"/>
        <v>16</v>
      </c>
      <c r="J20" s="47"/>
      <c r="K20" s="47"/>
      <c r="L20" s="3">
        <v>16</v>
      </c>
      <c r="M20" s="3">
        <f t="shared" si="0"/>
        <v>4.5</v>
      </c>
      <c r="N20" s="3">
        <f t="shared" si="0"/>
        <v>4.5</v>
      </c>
      <c r="O20" s="2">
        <f t="shared" si="0"/>
        <v>1.5</v>
      </c>
      <c r="P20" s="2">
        <f t="shared" si="0"/>
        <v>1.5</v>
      </c>
      <c r="Q20" s="2">
        <f t="shared" si="0"/>
        <v>4.5</v>
      </c>
      <c r="R20" s="2">
        <f t="shared" si="0"/>
        <v>4.5</v>
      </c>
      <c r="S20" s="2">
        <f t="shared" si="1"/>
        <v>21</v>
      </c>
    </row>
    <row r="21" spans="2:19" x14ac:dyDescent="0.25">
      <c r="B21" s="2">
        <v>17</v>
      </c>
      <c r="C21" s="3">
        <v>5</v>
      </c>
      <c r="D21" s="3">
        <v>3</v>
      </c>
      <c r="E21" s="3">
        <v>5</v>
      </c>
      <c r="F21" s="3">
        <v>2</v>
      </c>
      <c r="G21" s="3">
        <v>1</v>
      </c>
      <c r="H21" s="2">
        <v>2</v>
      </c>
      <c r="I21" s="2">
        <f t="shared" si="2"/>
        <v>18</v>
      </c>
      <c r="J21" s="47"/>
      <c r="K21" s="47"/>
      <c r="L21" s="3">
        <v>17</v>
      </c>
      <c r="M21" s="3">
        <f t="shared" si="0"/>
        <v>5.5</v>
      </c>
      <c r="N21" s="3">
        <f t="shared" si="0"/>
        <v>4</v>
      </c>
      <c r="O21" s="2">
        <f t="shared" si="0"/>
        <v>5.5</v>
      </c>
      <c r="P21" s="2">
        <f t="shared" si="0"/>
        <v>2.5</v>
      </c>
      <c r="Q21" s="2">
        <f t="shared" si="0"/>
        <v>1</v>
      </c>
      <c r="R21" s="2">
        <f t="shared" si="0"/>
        <v>2.5</v>
      </c>
      <c r="S21" s="2">
        <f t="shared" si="1"/>
        <v>21</v>
      </c>
    </row>
    <row r="22" spans="2:19" x14ac:dyDescent="0.25">
      <c r="B22" s="2">
        <v>18</v>
      </c>
      <c r="C22" s="3">
        <v>4</v>
      </c>
      <c r="D22" s="3">
        <v>5</v>
      </c>
      <c r="E22" s="3">
        <v>5</v>
      </c>
      <c r="F22" s="3">
        <v>5</v>
      </c>
      <c r="G22" s="3">
        <v>4</v>
      </c>
      <c r="H22" s="2">
        <v>4</v>
      </c>
      <c r="I22" s="2">
        <f t="shared" si="2"/>
        <v>27</v>
      </c>
      <c r="J22" s="47"/>
      <c r="K22" s="47"/>
      <c r="L22" s="3">
        <v>18</v>
      </c>
      <c r="M22" s="3">
        <f t="shared" si="0"/>
        <v>2</v>
      </c>
      <c r="N22" s="3">
        <f t="shared" si="0"/>
        <v>5</v>
      </c>
      <c r="O22" s="2">
        <f t="shared" si="0"/>
        <v>5</v>
      </c>
      <c r="P22" s="2">
        <f t="shared" si="0"/>
        <v>5</v>
      </c>
      <c r="Q22" s="2">
        <f t="shared" si="0"/>
        <v>2</v>
      </c>
      <c r="R22" s="2">
        <f t="shared" si="0"/>
        <v>2</v>
      </c>
      <c r="S22" s="2">
        <f t="shared" si="1"/>
        <v>21</v>
      </c>
    </row>
    <row r="23" spans="2:19" x14ac:dyDescent="0.25">
      <c r="B23" s="2">
        <v>19</v>
      </c>
      <c r="C23" s="3">
        <v>4</v>
      </c>
      <c r="D23" s="3">
        <v>4</v>
      </c>
      <c r="E23" s="3">
        <v>5</v>
      </c>
      <c r="F23" s="3">
        <v>5</v>
      </c>
      <c r="G23" s="3">
        <v>5</v>
      </c>
      <c r="H23" s="2">
        <v>4</v>
      </c>
      <c r="I23" s="2">
        <f t="shared" si="2"/>
        <v>27</v>
      </c>
      <c r="J23" s="47"/>
      <c r="K23" s="47"/>
      <c r="L23" s="3">
        <v>19</v>
      </c>
      <c r="M23" s="3">
        <f t="shared" si="0"/>
        <v>2</v>
      </c>
      <c r="N23" s="3">
        <f t="shared" si="0"/>
        <v>2</v>
      </c>
      <c r="O23" s="2">
        <f t="shared" si="0"/>
        <v>5</v>
      </c>
      <c r="P23" s="2">
        <f t="shared" si="0"/>
        <v>5</v>
      </c>
      <c r="Q23" s="2">
        <f t="shared" si="0"/>
        <v>5</v>
      </c>
      <c r="R23" s="2">
        <f t="shared" si="0"/>
        <v>2</v>
      </c>
      <c r="S23" s="2">
        <f t="shared" si="1"/>
        <v>21</v>
      </c>
    </row>
    <row r="24" spans="2:19" x14ac:dyDescent="0.25">
      <c r="B24" s="2">
        <v>20</v>
      </c>
      <c r="C24" s="3">
        <v>4</v>
      </c>
      <c r="D24" s="3">
        <v>5</v>
      </c>
      <c r="E24" s="3">
        <v>4</v>
      </c>
      <c r="F24" s="3">
        <v>4</v>
      </c>
      <c r="G24" s="3">
        <v>4</v>
      </c>
      <c r="H24" s="3">
        <v>4</v>
      </c>
      <c r="I24" s="2">
        <f t="shared" si="2"/>
        <v>25</v>
      </c>
      <c r="J24" s="47"/>
      <c r="K24" s="47"/>
      <c r="L24" s="3">
        <v>20</v>
      </c>
      <c r="M24" s="3">
        <f t="shared" si="0"/>
        <v>3</v>
      </c>
      <c r="N24" s="3">
        <f t="shared" si="0"/>
        <v>6</v>
      </c>
      <c r="O24" s="2">
        <f t="shared" si="0"/>
        <v>3</v>
      </c>
      <c r="P24" s="2">
        <f t="shared" si="0"/>
        <v>3</v>
      </c>
      <c r="Q24" s="2">
        <f t="shared" si="0"/>
        <v>3</v>
      </c>
      <c r="R24" s="2">
        <f t="shared" si="0"/>
        <v>3</v>
      </c>
      <c r="S24" s="2">
        <f t="shared" si="1"/>
        <v>21</v>
      </c>
    </row>
    <row r="25" spans="2:19" x14ac:dyDescent="0.25">
      <c r="B25" s="2">
        <v>21</v>
      </c>
      <c r="C25" s="3">
        <v>4</v>
      </c>
      <c r="D25" s="3">
        <v>4</v>
      </c>
      <c r="E25" s="3">
        <v>5</v>
      </c>
      <c r="F25" s="3">
        <v>4</v>
      </c>
      <c r="G25" s="3">
        <v>5</v>
      </c>
      <c r="H25" s="2">
        <v>4</v>
      </c>
      <c r="I25" s="2">
        <f t="shared" si="2"/>
        <v>26</v>
      </c>
      <c r="J25" s="47"/>
      <c r="K25" s="47"/>
      <c r="L25" s="3">
        <v>21</v>
      </c>
      <c r="M25" s="3">
        <f t="shared" si="0"/>
        <v>2.5</v>
      </c>
      <c r="N25" s="3">
        <f t="shared" si="0"/>
        <v>2.5</v>
      </c>
      <c r="O25" s="2">
        <f t="shared" si="0"/>
        <v>5.5</v>
      </c>
      <c r="P25" s="2">
        <f t="shared" si="0"/>
        <v>2.5</v>
      </c>
      <c r="Q25" s="2">
        <f t="shared" si="0"/>
        <v>5.5</v>
      </c>
      <c r="R25" s="2">
        <f t="shared" si="0"/>
        <v>2.5</v>
      </c>
      <c r="S25" s="2">
        <f t="shared" si="1"/>
        <v>21</v>
      </c>
    </row>
    <row r="26" spans="2:19" x14ac:dyDescent="0.25">
      <c r="B26" s="2">
        <v>22</v>
      </c>
      <c r="C26" s="3">
        <v>4</v>
      </c>
      <c r="D26" s="3">
        <v>2</v>
      </c>
      <c r="E26" s="3">
        <v>5</v>
      </c>
      <c r="F26" s="3">
        <v>2</v>
      </c>
      <c r="G26" s="3">
        <v>5</v>
      </c>
      <c r="H26" s="2">
        <v>3</v>
      </c>
      <c r="I26" s="2">
        <f t="shared" si="2"/>
        <v>21</v>
      </c>
      <c r="J26" s="47"/>
      <c r="K26" s="47"/>
      <c r="L26" s="3">
        <v>22</v>
      </c>
      <c r="M26" s="3">
        <f t="shared" si="0"/>
        <v>4</v>
      </c>
      <c r="N26" s="3">
        <f t="shared" si="0"/>
        <v>1.5</v>
      </c>
      <c r="O26" s="2">
        <f t="shared" si="0"/>
        <v>5.5</v>
      </c>
      <c r="P26" s="2">
        <f t="shared" si="0"/>
        <v>1.5</v>
      </c>
      <c r="Q26" s="2">
        <f t="shared" si="0"/>
        <v>5.5</v>
      </c>
      <c r="R26" s="2">
        <f t="shared" si="0"/>
        <v>3</v>
      </c>
      <c r="S26" s="2">
        <f t="shared" si="1"/>
        <v>21</v>
      </c>
    </row>
    <row r="27" spans="2:19" x14ac:dyDescent="0.25">
      <c r="B27" s="2">
        <v>23</v>
      </c>
      <c r="C27" s="3">
        <v>4</v>
      </c>
      <c r="D27" s="3">
        <v>4</v>
      </c>
      <c r="E27" s="3">
        <v>2</v>
      </c>
      <c r="F27" s="3">
        <v>4</v>
      </c>
      <c r="G27" s="3">
        <v>4</v>
      </c>
      <c r="H27" s="2">
        <v>5</v>
      </c>
      <c r="I27" s="2">
        <f t="shared" si="2"/>
        <v>23</v>
      </c>
      <c r="J27" s="47"/>
      <c r="K27" s="47"/>
      <c r="L27" s="3">
        <v>23</v>
      </c>
      <c r="M27" s="3">
        <f t="shared" si="0"/>
        <v>3.5</v>
      </c>
      <c r="N27" s="3">
        <f t="shared" si="0"/>
        <v>3.5</v>
      </c>
      <c r="O27" s="2">
        <f t="shared" si="0"/>
        <v>1</v>
      </c>
      <c r="P27" s="2">
        <f t="shared" si="0"/>
        <v>3.5</v>
      </c>
      <c r="Q27" s="2">
        <f t="shared" si="0"/>
        <v>3.5</v>
      </c>
      <c r="R27" s="2">
        <f t="shared" si="0"/>
        <v>6</v>
      </c>
      <c r="S27" s="2">
        <f t="shared" si="1"/>
        <v>21</v>
      </c>
    </row>
    <row r="28" spans="2:19" x14ac:dyDescent="0.25">
      <c r="B28" s="2">
        <v>24</v>
      </c>
      <c r="C28" s="3">
        <v>4</v>
      </c>
      <c r="D28" s="3">
        <v>5</v>
      </c>
      <c r="E28" s="3">
        <v>4</v>
      </c>
      <c r="F28" s="3">
        <v>4</v>
      </c>
      <c r="G28" s="3">
        <v>5</v>
      </c>
      <c r="H28" s="2">
        <v>4</v>
      </c>
      <c r="I28" s="2">
        <f t="shared" si="2"/>
        <v>26</v>
      </c>
      <c r="J28" s="34"/>
      <c r="K28" s="34"/>
      <c r="L28" s="3">
        <v>24</v>
      </c>
      <c r="M28" s="3">
        <f t="shared" si="0"/>
        <v>2.5</v>
      </c>
      <c r="N28" s="3">
        <f t="shared" si="0"/>
        <v>5.5</v>
      </c>
      <c r="O28" s="2">
        <f t="shared" si="0"/>
        <v>2.5</v>
      </c>
      <c r="P28" s="2">
        <f t="shared" si="0"/>
        <v>2.5</v>
      </c>
      <c r="Q28" s="2">
        <f t="shared" si="0"/>
        <v>5.5</v>
      </c>
      <c r="R28" s="2">
        <f t="shared" si="0"/>
        <v>2.5</v>
      </c>
      <c r="S28" s="2">
        <f t="shared" si="1"/>
        <v>21</v>
      </c>
    </row>
    <row r="29" spans="2:19" x14ac:dyDescent="0.25">
      <c r="B29" s="2">
        <v>25</v>
      </c>
      <c r="C29" s="3">
        <v>4</v>
      </c>
      <c r="D29" s="3">
        <v>2</v>
      </c>
      <c r="E29" s="3">
        <v>2</v>
      </c>
      <c r="F29" s="3">
        <v>2</v>
      </c>
      <c r="G29" s="3">
        <v>4</v>
      </c>
      <c r="H29" s="2">
        <v>4</v>
      </c>
      <c r="I29" s="2">
        <f t="shared" si="2"/>
        <v>18</v>
      </c>
      <c r="J29" s="34"/>
      <c r="K29" s="34"/>
      <c r="L29" s="3">
        <v>25</v>
      </c>
      <c r="M29" s="3">
        <f t="shared" si="0"/>
        <v>5</v>
      </c>
      <c r="N29" s="3">
        <f t="shared" si="0"/>
        <v>2</v>
      </c>
      <c r="O29" s="2">
        <f t="shared" si="0"/>
        <v>2</v>
      </c>
      <c r="P29" s="2">
        <f t="shared" si="0"/>
        <v>2</v>
      </c>
      <c r="Q29" s="2">
        <f t="shared" si="0"/>
        <v>5</v>
      </c>
      <c r="R29" s="2">
        <f t="shared" si="0"/>
        <v>5</v>
      </c>
      <c r="S29" s="2">
        <f t="shared" si="1"/>
        <v>21</v>
      </c>
    </row>
    <row r="30" spans="2:19" x14ac:dyDescent="0.25">
      <c r="B30" s="2">
        <v>26</v>
      </c>
      <c r="C30" s="3">
        <v>4</v>
      </c>
      <c r="D30" s="3">
        <v>5</v>
      </c>
      <c r="E30" s="3">
        <v>4</v>
      </c>
      <c r="F30" s="3">
        <v>3</v>
      </c>
      <c r="G30" s="3">
        <v>3</v>
      </c>
      <c r="H30" s="2">
        <v>4</v>
      </c>
      <c r="I30" s="2">
        <f t="shared" si="2"/>
        <v>23</v>
      </c>
      <c r="J30" s="34"/>
      <c r="K30" s="34"/>
      <c r="L30" s="3">
        <v>26</v>
      </c>
      <c r="M30" s="3">
        <f t="shared" si="0"/>
        <v>4</v>
      </c>
      <c r="N30" s="3">
        <f t="shared" si="0"/>
        <v>6</v>
      </c>
      <c r="O30" s="2">
        <f t="shared" si="0"/>
        <v>4</v>
      </c>
      <c r="P30" s="2">
        <f t="shared" si="0"/>
        <v>1.5</v>
      </c>
      <c r="Q30" s="2">
        <f t="shared" si="0"/>
        <v>1.5</v>
      </c>
      <c r="R30" s="2">
        <f t="shared" si="0"/>
        <v>4</v>
      </c>
      <c r="S30" s="2">
        <f t="shared" si="1"/>
        <v>21</v>
      </c>
    </row>
    <row r="31" spans="2:19" x14ac:dyDescent="0.25">
      <c r="B31" s="2">
        <v>27</v>
      </c>
      <c r="C31" s="3">
        <v>3</v>
      </c>
      <c r="D31" s="3">
        <v>4</v>
      </c>
      <c r="E31" s="3">
        <v>4</v>
      </c>
      <c r="F31" s="3">
        <v>3</v>
      </c>
      <c r="G31" s="3">
        <v>3</v>
      </c>
      <c r="H31" s="2">
        <v>4</v>
      </c>
      <c r="I31" s="2">
        <f t="shared" si="2"/>
        <v>21</v>
      </c>
      <c r="J31" s="34"/>
      <c r="K31" s="34"/>
      <c r="L31" s="3">
        <v>27</v>
      </c>
      <c r="M31" s="3">
        <f t="shared" si="0"/>
        <v>2</v>
      </c>
      <c r="N31" s="3">
        <f t="shared" si="0"/>
        <v>5</v>
      </c>
      <c r="O31" s="2">
        <f t="shared" si="0"/>
        <v>5</v>
      </c>
      <c r="P31" s="2">
        <f t="shared" si="0"/>
        <v>2</v>
      </c>
      <c r="Q31" s="2">
        <f t="shared" si="0"/>
        <v>2</v>
      </c>
      <c r="R31" s="2">
        <f t="shared" si="0"/>
        <v>5</v>
      </c>
      <c r="S31" s="2">
        <f t="shared" si="1"/>
        <v>21</v>
      </c>
    </row>
    <row r="32" spans="2:19" x14ac:dyDescent="0.25">
      <c r="B32" s="2">
        <v>28</v>
      </c>
      <c r="C32" s="3">
        <v>3</v>
      </c>
      <c r="D32" s="3">
        <v>4</v>
      </c>
      <c r="E32" s="3">
        <v>4</v>
      </c>
      <c r="F32" s="3">
        <v>4</v>
      </c>
      <c r="G32" s="3">
        <v>4</v>
      </c>
      <c r="H32" s="2">
        <v>3</v>
      </c>
      <c r="I32" s="2">
        <f t="shared" si="2"/>
        <v>22</v>
      </c>
      <c r="J32" s="34"/>
      <c r="K32" s="34"/>
      <c r="L32" s="3">
        <v>28</v>
      </c>
      <c r="M32" s="3">
        <f t="shared" si="0"/>
        <v>1.5</v>
      </c>
      <c r="N32" s="3">
        <f t="shared" si="0"/>
        <v>4.5</v>
      </c>
      <c r="O32" s="2">
        <f t="shared" si="0"/>
        <v>4.5</v>
      </c>
      <c r="P32" s="2">
        <f t="shared" si="0"/>
        <v>4.5</v>
      </c>
      <c r="Q32" s="2">
        <f t="shared" si="0"/>
        <v>4.5</v>
      </c>
      <c r="R32" s="2">
        <f t="shared" si="0"/>
        <v>1.5</v>
      </c>
      <c r="S32" s="2">
        <f t="shared" si="1"/>
        <v>21</v>
      </c>
    </row>
    <row r="33" spans="2:19" x14ac:dyDescent="0.25">
      <c r="B33" s="2">
        <v>29</v>
      </c>
      <c r="C33" s="3">
        <v>3</v>
      </c>
      <c r="D33" s="3">
        <v>3</v>
      </c>
      <c r="E33" s="3">
        <v>4</v>
      </c>
      <c r="F33" s="3">
        <v>3</v>
      </c>
      <c r="G33" s="3">
        <v>3</v>
      </c>
      <c r="H33" s="3">
        <v>3</v>
      </c>
      <c r="I33" s="2">
        <f t="shared" si="2"/>
        <v>19</v>
      </c>
      <c r="J33" s="34"/>
      <c r="K33" s="34"/>
      <c r="L33" s="3">
        <v>29</v>
      </c>
      <c r="M33" s="3">
        <f t="shared" si="0"/>
        <v>3</v>
      </c>
      <c r="N33" s="3">
        <f t="shared" si="0"/>
        <v>3</v>
      </c>
      <c r="O33" s="2">
        <f t="shared" si="0"/>
        <v>6</v>
      </c>
      <c r="P33" s="2">
        <f t="shared" si="0"/>
        <v>3</v>
      </c>
      <c r="Q33" s="2">
        <f t="shared" si="0"/>
        <v>3</v>
      </c>
      <c r="R33" s="2">
        <f t="shared" si="0"/>
        <v>3</v>
      </c>
      <c r="S33" s="2">
        <f t="shared" si="1"/>
        <v>21</v>
      </c>
    </row>
    <row r="34" spans="2:19" x14ac:dyDescent="0.25">
      <c r="B34" s="2">
        <v>30</v>
      </c>
      <c r="C34" s="2">
        <v>3</v>
      </c>
      <c r="D34" s="2">
        <v>3</v>
      </c>
      <c r="E34" s="2">
        <v>3</v>
      </c>
      <c r="F34" s="2">
        <v>3</v>
      </c>
      <c r="G34" s="2">
        <v>3</v>
      </c>
      <c r="H34" s="2">
        <v>3</v>
      </c>
      <c r="I34" s="2">
        <f t="shared" si="2"/>
        <v>18</v>
      </c>
      <c r="J34" s="34"/>
      <c r="K34" s="34"/>
      <c r="L34" s="3">
        <v>30</v>
      </c>
      <c r="M34" s="3">
        <f t="shared" si="0"/>
        <v>3.5</v>
      </c>
      <c r="N34" s="3">
        <f t="shared" si="0"/>
        <v>3.5</v>
      </c>
      <c r="O34" s="2">
        <f t="shared" si="0"/>
        <v>3.5</v>
      </c>
      <c r="P34" s="2">
        <f t="shared" si="0"/>
        <v>3.5</v>
      </c>
      <c r="Q34" s="2">
        <f t="shared" si="0"/>
        <v>3.5</v>
      </c>
      <c r="R34" s="2">
        <f t="shared" si="0"/>
        <v>3.5</v>
      </c>
      <c r="S34" s="2">
        <f t="shared" si="1"/>
        <v>21</v>
      </c>
    </row>
    <row r="35" spans="2:19" x14ac:dyDescent="0.25">
      <c r="B35" s="7" t="s">
        <v>18</v>
      </c>
      <c r="C35" s="7">
        <f>SUM(C5:C34)</f>
        <v>106</v>
      </c>
      <c r="D35" s="7">
        <f t="shared" ref="D35:I35" si="3">SUM(D5:D34)</f>
        <v>101</v>
      </c>
      <c r="E35" s="7">
        <f t="shared" si="3"/>
        <v>109</v>
      </c>
      <c r="F35" s="7">
        <f t="shared" si="3"/>
        <v>101</v>
      </c>
      <c r="G35" s="7">
        <f t="shared" si="3"/>
        <v>107</v>
      </c>
      <c r="H35" s="7">
        <f t="shared" si="3"/>
        <v>106</v>
      </c>
      <c r="I35" s="7">
        <f t="shared" si="3"/>
        <v>630</v>
      </c>
      <c r="J35" s="34"/>
      <c r="K35" s="34"/>
      <c r="L35" s="7" t="s">
        <v>20</v>
      </c>
      <c r="M35" s="7">
        <f>SUM(M5:M34)</f>
        <v>101</v>
      </c>
      <c r="N35" s="7">
        <f t="shared" ref="N35:S35" si="4">SUM(N5:N34)</f>
        <v>103</v>
      </c>
      <c r="O35" s="7">
        <f t="shared" si="4"/>
        <v>114.5</v>
      </c>
      <c r="P35" s="7">
        <f t="shared" si="4"/>
        <v>97</v>
      </c>
      <c r="Q35" s="7">
        <f t="shared" si="4"/>
        <v>110.5</v>
      </c>
      <c r="R35" s="7">
        <f t="shared" si="4"/>
        <v>104</v>
      </c>
      <c r="S35" s="7">
        <f t="shared" si="4"/>
        <v>630</v>
      </c>
    </row>
    <row r="36" spans="2:19" x14ac:dyDescent="0.25">
      <c r="B36" s="33" t="s">
        <v>19</v>
      </c>
      <c r="C36" s="89">
        <f>AVERAGE(C5:C34)</f>
        <v>3.5333333333333332</v>
      </c>
      <c r="D36" s="89">
        <f t="shared" ref="D36:I36" si="5">AVERAGE(D5:D34)</f>
        <v>3.3666666666666667</v>
      </c>
      <c r="E36" s="89">
        <f t="shared" si="5"/>
        <v>3.6333333333333333</v>
      </c>
      <c r="F36" s="89">
        <f t="shared" si="5"/>
        <v>3.3666666666666667</v>
      </c>
      <c r="G36" s="89">
        <f t="shared" si="5"/>
        <v>3.5666666666666669</v>
      </c>
      <c r="H36" s="89">
        <f t="shared" si="5"/>
        <v>3.5333333333333332</v>
      </c>
      <c r="I36" s="89">
        <f t="shared" si="5"/>
        <v>21</v>
      </c>
      <c r="J36" s="91"/>
      <c r="K36" s="91"/>
      <c r="L36" s="89" t="s">
        <v>19</v>
      </c>
      <c r="M36" s="89">
        <f>AVERAGE(M5:M34)</f>
        <v>3.3666666666666667</v>
      </c>
      <c r="N36" s="89">
        <f t="shared" ref="N36:S36" si="6">AVERAGE(N5:N34)</f>
        <v>3.4333333333333331</v>
      </c>
      <c r="O36" s="89">
        <f t="shared" si="6"/>
        <v>3.8166666666666669</v>
      </c>
      <c r="P36" s="89">
        <f t="shared" si="6"/>
        <v>3.2333333333333334</v>
      </c>
      <c r="Q36" s="89">
        <f t="shared" si="6"/>
        <v>3.6833333333333331</v>
      </c>
      <c r="R36" s="89">
        <f t="shared" si="6"/>
        <v>3.4666666666666668</v>
      </c>
      <c r="S36" s="89">
        <f t="shared" si="6"/>
        <v>21</v>
      </c>
    </row>
    <row r="37" spans="2:19" x14ac:dyDescent="0.25">
      <c r="B37" s="64"/>
      <c r="C37" s="64"/>
      <c r="D37" s="69"/>
      <c r="M37" s="17" t="s">
        <v>11</v>
      </c>
      <c r="N37" s="26" t="s">
        <v>10</v>
      </c>
      <c r="O37" s="72" t="s">
        <v>9</v>
      </c>
      <c r="P37" s="72" t="s">
        <v>8</v>
      </c>
      <c r="Q37" s="72" t="s">
        <v>7</v>
      </c>
      <c r="R37" s="72" t="s">
        <v>85</v>
      </c>
    </row>
    <row r="38" spans="2:19" x14ac:dyDescent="0.25">
      <c r="B38" s="34"/>
      <c r="C38" s="34"/>
      <c r="D38" s="69"/>
    </row>
    <row r="39" spans="2:19" x14ac:dyDescent="0.25">
      <c r="B39" s="34"/>
      <c r="C39" s="34"/>
      <c r="D39" s="69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</row>
    <row r="40" spans="2:19" x14ac:dyDescent="0.25">
      <c r="B40" s="177" t="s">
        <v>53</v>
      </c>
      <c r="C40" s="177"/>
      <c r="D40" s="47"/>
      <c r="F40" s="140" t="s">
        <v>12</v>
      </c>
      <c r="G40" s="141" t="s">
        <v>19</v>
      </c>
      <c r="H40" s="141" t="s">
        <v>56</v>
      </c>
      <c r="I40" s="17"/>
      <c r="J40" s="17"/>
      <c r="K40" s="92"/>
      <c r="L40" s="92"/>
      <c r="M40" s="134"/>
      <c r="N40" s="134"/>
      <c r="O40" s="134"/>
      <c r="P40" s="134"/>
      <c r="Q40" s="134"/>
      <c r="R40" s="92"/>
    </row>
    <row r="41" spans="2:19" x14ac:dyDescent="0.25">
      <c r="B41" s="47"/>
      <c r="C41" s="47"/>
      <c r="D41" s="47"/>
      <c r="F41" s="20" t="s">
        <v>6</v>
      </c>
      <c r="G41" s="55">
        <f>H36</f>
        <v>3.5333333333333332</v>
      </c>
      <c r="H41" s="1">
        <f>R35</f>
        <v>104</v>
      </c>
      <c r="I41" s="121"/>
      <c r="J41" s="118"/>
      <c r="K41" s="92"/>
      <c r="L41" s="92"/>
      <c r="M41" s="142"/>
      <c r="N41" s="76"/>
      <c r="O41" s="17"/>
      <c r="P41" s="77"/>
      <c r="Q41" s="17"/>
      <c r="R41" s="92"/>
    </row>
    <row r="42" spans="2:19" x14ac:dyDescent="0.25">
      <c r="B42" s="47"/>
      <c r="C42" s="47"/>
      <c r="D42" s="47"/>
      <c r="F42" s="20" t="s">
        <v>7</v>
      </c>
      <c r="G42" s="55">
        <f>G36</f>
        <v>3.5666666666666669</v>
      </c>
      <c r="H42" s="1">
        <f>Q35</f>
        <v>110.5</v>
      </c>
      <c r="I42" s="121"/>
      <c r="J42" s="118"/>
      <c r="K42" s="92"/>
      <c r="L42" s="92"/>
      <c r="M42" s="142"/>
      <c r="N42" s="76"/>
      <c r="O42" s="17"/>
      <c r="P42" s="17"/>
      <c r="Q42" s="17"/>
      <c r="R42" s="92"/>
    </row>
    <row r="43" spans="2:19" x14ac:dyDescent="0.25">
      <c r="B43" s="47"/>
      <c r="C43" s="47"/>
      <c r="D43" s="47"/>
      <c r="F43" s="20" t="s">
        <v>8</v>
      </c>
      <c r="G43" s="55">
        <f>F36</f>
        <v>3.3666666666666667</v>
      </c>
      <c r="H43" s="1">
        <f>P35</f>
        <v>97</v>
      </c>
      <c r="I43" s="121"/>
      <c r="J43" s="118"/>
      <c r="K43" s="92"/>
      <c r="L43" s="92"/>
      <c r="M43" s="142"/>
      <c r="N43" s="76"/>
      <c r="O43" s="17"/>
      <c r="P43" s="77"/>
      <c r="Q43" s="17"/>
      <c r="R43" s="92"/>
    </row>
    <row r="44" spans="2:19" x14ac:dyDescent="0.25">
      <c r="B44" s="47"/>
      <c r="C44" s="47"/>
      <c r="D44" s="47"/>
      <c r="F44" s="20" t="s">
        <v>9</v>
      </c>
      <c r="G44" s="55">
        <f>E36</f>
        <v>3.6333333333333333</v>
      </c>
      <c r="H44" s="1">
        <f>O35</f>
        <v>114.5</v>
      </c>
      <c r="I44" s="121"/>
      <c r="J44" s="118"/>
      <c r="K44" s="92"/>
      <c r="L44" s="92"/>
      <c r="M44" s="142"/>
      <c r="N44" s="76"/>
      <c r="O44" s="17"/>
      <c r="P44" s="77"/>
      <c r="Q44" s="17"/>
      <c r="R44" s="92"/>
    </row>
    <row r="45" spans="2:19" x14ac:dyDescent="0.25">
      <c r="B45" s="47" t="s">
        <v>24</v>
      </c>
      <c r="C45" s="25">
        <f>(12/((V6*V5)*(V5+1))*SUMSQ(M35:R35)-3*(V6)*(V5+1))</f>
        <v>1.9571428571429124</v>
      </c>
      <c r="D45" s="47"/>
      <c r="F45" s="20" t="s">
        <v>10</v>
      </c>
      <c r="G45" s="55">
        <f>D36</f>
        <v>3.3666666666666667</v>
      </c>
      <c r="H45" s="1">
        <f>N35</f>
        <v>103</v>
      </c>
      <c r="I45" s="121"/>
      <c r="J45" s="118"/>
      <c r="K45" s="92"/>
      <c r="L45" s="92"/>
      <c r="M45" s="142"/>
      <c r="N45" s="76"/>
      <c r="O45" s="17"/>
      <c r="P45" s="77"/>
      <c r="Q45" s="143"/>
      <c r="R45" s="92"/>
    </row>
    <row r="46" spans="2:19" x14ac:dyDescent="0.25">
      <c r="B46" s="47" t="s">
        <v>25</v>
      </c>
      <c r="C46" s="25">
        <f>_xlfn.CHISQ.INV.RT(0.05,5)</f>
        <v>11.070497693516353</v>
      </c>
      <c r="D46" s="47"/>
      <c r="F46" s="20" t="s">
        <v>11</v>
      </c>
      <c r="G46" s="55">
        <f>C36</f>
        <v>3.5333333333333332</v>
      </c>
      <c r="H46" s="1">
        <f>M35</f>
        <v>101</v>
      </c>
      <c r="I46" s="121"/>
      <c r="J46" s="118"/>
      <c r="K46" s="92"/>
      <c r="L46" s="92"/>
      <c r="M46" s="142"/>
      <c r="N46" s="76"/>
      <c r="O46" s="17"/>
      <c r="P46" s="17"/>
      <c r="Q46" s="17"/>
      <c r="R46" s="92"/>
    </row>
    <row r="47" spans="2:19" x14ac:dyDescent="0.25">
      <c r="B47" s="47" t="s">
        <v>57</v>
      </c>
      <c r="C47" s="47" t="s">
        <v>58</v>
      </c>
      <c r="D47" s="47"/>
      <c r="F47" s="150" t="s">
        <v>99</v>
      </c>
      <c r="G47" s="186">
        <f>1.645*SQRT((V6*V5*(V5+1)/6))</f>
        <v>23.838314747481625</v>
      </c>
      <c r="H47" s="186"/>
      <c r="I47" s="92"/>
      <c r="J47" s="92"/>
      <c r="K47" s="92"/>
      <c r="L47" s="92"/>
      <c r="M47" s="92"/>
      <c r="N47" s="92"/>
      <c r="O47" s="92"/>
      <c r="P47" s="92"/>
      <c r="Q47" s="92"/>
      <c r="R47" s="92"/>
    </row>
    <row r="48" spans="2:19" x14ac:dyDescent="0.25">
      <c r="B48" s="64"/>
      <c r="C48" s="64"/>
      <c r="D48" s="47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</row>
    <row r="49" spans="1:3" x14ac:dyDescent="0.25">
      <c r="A49" s="92"/>
      <c r="B49" s="68"/>
      <c r="C49" s="68"/>
    </row>
  </sheetData>
  <mergeCells count="10">
    <mergeCell ref="G47:H47"/>
    <mergeCell ref="B2:I2"/>
    <mergeCell ref="L2:S2"/>
    <mergeCell ref="S3:S4"/>
    <mergeCell ref="B40:C40"/>
    <mergeCell ref="B3:B4"/>
    <mergeCell ref="C3:H3"/>
    <mergeCell ref="I3:I4"/>
    <mergeCell ref="L3:L4"/>
    <mergeCell ref="M3:R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49"/>
  <sheetViews>
    <sheetView tabSelected="1" topLeftCell="A28" zoomScale="73" zoomScaleNormal="73" workbookViewId="0">
      <selection activeCell="W42" sqref="W42"/>
    </sheetView>
  </sheetViews>
  <sheetFormatPr defaultRowHeight="15" x14ac:dyDescent="0.25"/>
  <cols>
    <col min="3" max="3" width="11.5703125" customWidth="1"/>
    <col min="4" max="4" width="9.28515625" bestFit="1" customWidth="1"/>
    <col min="5" max="5" width="6.5703125" customWidth="1"/>
    <col min="6" max="6" width="11.42578125" customWidth="1"/>
    <col min="7" max="7" width="9.28515625" bestFit="1" customWidth="1"/>
    <col min="8" max="8" width="10.7109375" customWidth="1"/>
    <col min="9" max="9" width="9.5703125" bestFit="1" customWidth="1"/>
    <col min="14" max="14" width="14.5703125" customWidth="1"/>
    <col min="15" max="15" width="13.85546875" customWidth="1"/>
  </cols>
  <sheetData>
    <row r="2" spans="2:22" ht="18.75" x14ac:dyDescent="0.3">
      <c r="B2" s="175" t="s">
        <v>110</v>
      </c>
      <c r="C2" s="188"/>
      <c r="D2" s="188"/>
      <c r="E2" s="188"/>
      <c r="F2" s="188"/>
      <c r="G2" s="188"/>
      <c r="H2" s="188"/>
      <c r="I2" s="188"/>
      <c r="L2" s="175" t="s">
        <v>56</v>
      </c>
      <c r="M2" s="175"/>
      <c r="N2" s="175"/>
      <c r="O2" s="175"/>
      <c r="P2" s="175"/>
      <c r="Q2" s="175"/>
      <c r="R2" s="175"/>
      <c r="S2" s="175"/>
    </row>
    <row r="3" spans="2:22" x14ac:dyDescent="0.25">
      <c r="B3" s="180" t="s">
        <v>5</v>
      </c>
      <c r="C3" s="180" t="s">
        <v>4</v>
      </c>
      <c r="D3" s="180"/>
      <c r="E3" s="180"/>
      <c r="F3" s="180"/>
      <c r="G3" s="180"/>
      <c r="H3" s="180"/>
      <c r="I3" s="180" t="s">
        <v>18</v>
      </c>
      <c r="J3" s="47"/>
      <c r="K3" s="47"/>
      <c r="L3" s="180" t="s">
        <v>5</v>
      </c>
      <c r="M3" s="180" t="s">
        <v>4</v>
      </c>
      <c r="N3" s="180"/>
      <c r="O3" s="180"/>
      <c r="P3" s="180"/>
      <c r="Q3" s="180"/>
      <c r="R3" s="180"/>
      <c r="S3" s="180" t="s">
        <v>18</v>
      </c>
    </row>
    <row r="4" spans="2:22" x14ac:dyDescent="0.25">
      <c r="B4" s="180"/>
      <c r="C4" s="13">
        <v>115</v>
      </c>
      <c r="D4" s="13">
        <v>175</v>
      </c>
      <c r="E4" s="13">
        <v>212</v>
      </c>
      <c r="F4" s="13">
        <v>424</v>
      </c>
      <c r="G4" s="13">
        <v>601</v>
      </c>
      <c r="H4" s="13">
        <v>909</v>
      </c>
      <c r="I4" s="180"/>
      <c r="J4" s="47"/>
      <c r="K4" s="47"/>
      <c r="L4" s="180"/>
      <c r="M4" s="13">
        <v>115</v>
      </c>
      <c r="N4" s="13">
        <v>175</v>
      </c>
      <c r="O4" s="13">
        <v>212</v>
      </c>
      <c r="P4" s="13">
        <v>424</v>
      </c>
      <c r="Q4" s="13">
        <v>601</v>
      </c>
      <c r="R4" s="13">
        <v>909</v>
      </c>
      <c r="S4" s="180"/>
    </row>
    <row r="5" spans="2:22" x14ac:dyDescent="0.25">
      <c r="B5" s="20">
        <v>1</v>
      </c>
      <c r="C5" s="3">
        <v>3</v>
      </c>
      <c r="D5" s="3">
        <v>4</v>
      </c>
      <c r="E5" s="3">
        <v>4</v>
      </c>
      <c r="F5" s="3">
        <v>5</v>
      </c>
      <c r="G5" s="3">
        <v>3</v>
      </c>
      <c r="H5" s="3">
        <v>4</v>
      </c>
      <c r="I5" s="2">
        <f>SUM(C5:H5)</f>
        <v>23</v>
      </c>
      <c r="J5" s="47"/>
      <c r="K5" s="47"/>
      <c r="L5" s="2">
        <v>1</v>
      </c>
      <c r="M5" s="2">
        <f>_xlfn.RANK.AVG(C5,$C5:$H5,1)</f>
        <v>1.5</v>
      </c>
      <c r="N5" s="2">
        <f t="shared" ref="M5:R20" si="0">_xlfn.RANK.AVG(D5,$C5:$H5,1)</f>
        <v>4</v>
      </c>
      <c r="O5" s="2">
        <f t="shared" si="0"/>
        <v>4</v>
      </c>
      <c r="P5" s="2">
        <f t="shared" si="0"/>
        <v>6</v>
      </c>
      <c r="Q5" s="2">
        <f t="shared" si="0"/>
        <v>1.5</v>
      </c>
      <c r="R5" s="2">
        <f t="shared" si="0"/>
        <v>4</v>
      </c>
      <c r="S5" s="2">
        <f>SUM(M5:R5)</f>
        <v>21</v>
      </c>
      <c r="U5" t="s">
        <v>23</v>
      </c>
      <c r="V5">
        <v>6</v>
      </c>
    </row>
    <row r="6" spans="2:22" x14ac:dyDescent="0.25">
      <c r="B6" s="20">
        <v>2</v>
      </c>
      <c r="C6" s="2">
        <v>4</v>
      </c>
      <c r="D6" s="2">
        <v>4</v>
      </c>
      <c r="E6" s="2">
        <v>4</v>
      </c>
      <c r="F6" s="2">
        <v>4</v>
      </c>
      <c r="G6" s="2">
        <v>4</v>
      </c>
      <c r="H6" s="2">
        <v>4</v>
      </c>
      <c r="I6" s="2">
        <f t="shared" ref="I6:I34" si="1">SUM(C6:H6)</f>
        <v>24</v>
      </c>
      <c r="J6" s="47"/>
      <c r="K6" s="47"/>
      <c r="L6" s="2">
        <v>2</v>
      </c>
      <c r="M6" s="2">
        <f t="shared" si="0"/>
        <v>3.5</v>
      </c>
      <c r="N6" s="2">
        <f t="shared" si="0"/>
        <v>3.5</v>
      </c>
      <c r="O6" s="2">
        <f t="shared" si="0"/>
        <v>3.5</v>
      </c>
      <c r="P6" s="2">
        <f t="shared" si="0"/>
        <v>3.5</v>
      </c>
      <c r="Q6" s="2">
        <f t="shared" si="0"/>
        <v>3.5</v>
      </c>
      <c r="R6" s="2">
        <f t="shared" si="0"/>
        <v>3.5</v>
      </c>
      <c r="S6" s="2">
        <f t="shared" ref="S6:S34" si="2">SUM(M6:R6)</f>
        <v>21</v>
      </c>
      <c r="U6" t="s">
        <v>52</v>
      </c>
      <c r="V6">
        <v>30</v>
      </c>
    </row>
    <row r="7" spans="2:22" x14ac:dyDescent="0.25">
      <c r="B7" s="20">
        <v>3</v>
      </c>
      <c r="C7" s="3">
        <v>2</v>
      </c>
      <c r="D7" s="3">
        <v>4</v>
      </c>
      <c r="E7" s="3">
        <v>5</v>
      </c>
      <c r="F7" s="3">
        <v>2</v>
      </c>
      <c r="G7" s="3">
        <v>5</v>
      </c>
      <c r="H7" s="3">
        <v>5</v>
      </c>
      <c r="I7" s="2">
        <f t="shared" si="1"/>
        <v>23</v>
      </c>
      <c r="J7" s="47"/>
      <c r="K7" s="47"/>
      <c r="L7" s="2">
        <v>3</v>
      </c>
      <c r="M7" s="2">
        <f t="shared" si="0"/>
        <v>1.5</v>
      </c>
      <c r="N7" s="2">
        <f t="shared" si="0"/>
        <v>3</v>
      </c>
      <c r="O7" s="2">
        <f t="shared" si="0"/>
        <v>5</v>
      </c>
      <c r="P7" s="2">
        <f t="shared" si="0"/>
        <v>1.5</v>
      </c>
      <c r="Q7" s="2">
        <f t="shared" si="0"/>
        <v>5</v>
      </c>
      <c r="R7" s="2">
        <f t="shared" si="0"/>
        <v>5</v>
      </c>
      <c r="S7" s="2">
        <f t="shared" si="2"/>
        <v>21</v>
      </c>
    </row>
    <row r="8" spans="2:22" x14ac:dyDescent="0.25">
      <c r="B8" s="20">
        <v>4</v>
      </c>
      <c r="C8" s="3">
        <v>4</v>
      </c>
      <c r="D8" s="3">
        <v>2</v>
      </c>
      <c r="E8" s="3">
        <v>2</v>
      </c>
      <c r="F8" s="3">
        <v>4</v>
      </c>
      <c r="G8" s="3">
        <v>4</v>
      </c>
      <c r="H8" s="3">
        <v>4</v>
      </c>
      <c r="I8" s="2">
        <f t="shared" si="1"/>
        <v>20</v>
      </c>
      <c r="J8" s="47"/>
      <c r="K8" s="47"/>
      <c r="L8" s="2">
        <v>4</v>
      </c>
      <c r="M8" s="2">
        <f t="shared" si="0"/>
        <v>4.5</v>
      </c>
      <c r="N8" s="2">
        <f t="shared" si="0"/>
        <v>1.5</v>
      </c>
      <c r="O8" s="2">
        <f t="shared" si="0"/>
        <v>1.5</v>
      </c>
      <c r="P8" s="2">
        <f t="shared" si="0"/>
        <v>4.5</v>
      </c>
      <c r="Q8" s="2">
        <f t="shared" si="0"/>
        <v>4.5</v>
      </c>
      <c r="R8" s="2">
        <f t="shared" si="0"/>
        <v>4.5</v>
      </c>
      <c r="S8" s="2">
        <f t="shared" si="2"/>
        <v>21</v>
      </c>
    </row>
    <row r="9" spans="2:22" x14ac:dyDescent="0.25">
      <c r="B9" s="20">
        <v>5</v>
      </c>
      <c r="C9" s="3">
        <v>4</v>
      </c>
      <c r="D9" s="3">
        <v>3</v>
      </c>
      <c r="E9" s="3">
        <v>3</v>
      </c>
      <c r="F9" s="3">
        <v>3</v>
      </c>
      <c r="G9" s="3">
        <v>4</v>
      </c>
      <c r="H9" s="3">
        <v>5</v>
      </c>
      <c r="I9" s="2">
        <f t="shared" si="1"/>
        <v>22</v>
      </c>
      <c r="J9" s="47"/>
      <c r="K9" s="47"/>
      <c r="L9" s="2">
        <v>5</v>
      </c>
      <c r="M9" s="2">
        <f t="shared" si="0"/>
        <v>4.5</v>
      </c>
      <c r="N9" s="2">
        <f t="shared" si="0"/>
        <v>2</v>
      </c>
      <c r="O9" s="2">
        <f t="shared" si="0"/>
        <v>2</v>
      </c>
      <c r="P9" s="2">
        <f t="shared" si="0"/>
        <v>2</v>
      </c>
      <c r="Q9" s="2">
        <f t="shared" si="0"/>
        <v>4.5</v>
      </c>
      <c r="R9" s="2">
        <f t="shared" si="0"/>
        <v>6</v>
      </c>
      <c r="S9" s="2">
        <f t="shared" si="2"/>
        <v>21</v>
      </c>
    </row>
    <row r="10" spans="2:22" x14ac:dyDescent="0.25">
      <c r="B10" s="20">
        <v>6</v>
      </c>
      <c r="C10" s="3">
        <v>2</v>
      </c>
      <c r="D10" s="3">
        <v>2</v>
      </c>
      <c r="E10" s="3">
        <v>4</v>
      </c>
      <c r="F10" s="3">
        <v>2</v>
      </c>
      <c r="G10" s="3">
        <v>4</v>
      </c>
      <c r="H10" s="3">
        <v>4</v>
      </c>
      <c r="I10" s="2">
        <f t="shared" si="1"/>
        <v>18</v>
      </c>
      <c r="J10" s="47"/>
      <c r="K10" s="47"/>
      <c r="L10" s="2">
        <v>6</v>
      </c>
      <c r="M10" s="2">
        <f t="shared" si="0"/>
        <v>2</v>
      </c>
      <c r="N10" s="2">
        <f t="shared" si="0"/>
        <v>2</v>
      </c>
      <c r="O10" s="2">
        <f t="shared" si="0"/>
        <v>5</v>
      </c>
      <c r="P10" s="2">
        <f t="shared" si="0"/>
        <v>2</v>
      </c>
      <c r="Q10" s="2">
        <f t="shared" si="0"/>
        <v>5</v>
      </c>
      <c r="R10" s="2">
        <f t="shared" si="0"/>
        <v>5</v>
      </c>
      <c r="S10" s="2">
        <f t="shared" si="2"/>
        <v>21</v>
      </c>
    </row>
    <row r="11" spans="2:22" x14ac:dyDescent="0.25">
      <c r="B11" s="20">
        <v>7</v>
      </c>
      <c r="C11" s="3">
        <v>5</v>
      </c>
      <c r="D11" s="3">
        <v>5</v>
      </c>
      <c r="E11" s="3">
        <v>5</v>
      </c>
      <c r="F11" s="3">
        <v>5</v>
      </c>
      <c r="G11" s="3">
        <v>5</v>
      </c>
      <c r="H11" s="3">
        <v>5</v>
      </c>
      <c r="I11" s="2">
        <f t="shared" si="1"/>
        <v>30</v>
      </c>
      <c r="J11" s="47"/>
      <c r="K11" s="47"/>
      <c r="L11" s="2">
        <v>7</v>
      </c>
      <c r="M11" s="2">
        <f t="shared" si="0"/>
        <v>3.5</v>
      </c>
      <c r="N11" s="2">
        <f t="shared" si="0"/>
        <v>3.5</v>
      </c>
      <c r="O11" s="2">
        <f t="shared" si="0"/>
        <v>3.5</v>
      </c>
      <c r="P11" s="2">
        <f t="shared" si="0"/>
        <v>3.5</v>
      </c>
      <c r="Q11" s="2">
        <f t="shared" si="0"/>
        <v>3.5</v>
      </c>
      <c r="R11" s="2">
        <f t="shared" si="0"/>
        <v>3.5</v>
      </c>
      <c r="S11" s="2">
        <f t="shared" si="2"/>
        <v>21</v>
      </c>
    </row>
    <row r="12" spans="2:22" x14ac:dyDescent="0.25">
      <c r="B12" s="20">
        <v>8</v>
      </c>
      <c r="C12" s="3">
        <v>5</v>
      </c>
      <c r="D12" s="3">
        <v>3</v>
      </c>
      <c r="E12" s="3">
        <v>4</v>
      </c>
      <c r="F12" s="3">
        <v>4</v>
      </c>
      <c r="G12" s="3">
        <v>5</v>
      </c>
      <c r="H12" s="3">
        <v>5</v>
      </c>
      <c r="I12" s="2">
        <f t="shared" si="1"/>
        <v>26</v>
      </c>
      <c r="J12" s="47"/>
      <c r="K12" s="47"/>
      <c r="L12" s="2">
        <v>8</v>
      </c>
      <c r="M12" s="2">
        <f t="shared" si="0"/>
        <v>5</v>
      </c>
      <c r="N12" s="2">
        <f t="shared" si="0"/>
        <v>1</v>
      </c>
      <c r="O12" s="2">
        <f t="shared" si="0"/>
        <v>2.5</v>
      </c>
      <c r="P12" s="2">
        <f t="shared" si="0"/>
        <v>2.5</v>
      </c>
      <c r="Q12" s="2">
        <f t="shared" si="0"/>
        <v>5</v>
      </c>
      <c r="R12" s="2">
        <f t="shared" si="0"/>
        <v>5</v>
      </c>
      <c r="S12" s="2">
        <f t="shared" si="2"/>
        <v>21</v>
      </c>
    </row>
    <row r="13" spans="2:22" x14ac:dyDescent="0.25">
      <c r="B13" s="20">
        <v>9</v>
      </c>
      <c r="C13" s="3">
        <v>4</v>
      </c>
      <c r="D13" s="3">
        <v>5</v>
      </c>
      <c r="E13" s="3">
        <v>4</v>
      </c>
      <c r="F13" s="3">
        <v>5</v>
      </c>
      <c r="G13" s="3">
        <v>4</v>
      </c>
      <c r="H13" s="3">
        <v>3</v>
      </c>
      <c r="I13" s="2">
        <f t="shared" si="1"/>
        <v>25</v>
      </c>
      <c r="J13" s="47"/>
      <c r="K13" s="47"/>
      <c r="L13" s="2">
        <v>9</v>
      </c>
      <c r="M13" s="2">
        <f t="shared" si="0"/>
        <v>3</v>
      </c>
      <c r="N13" s="2">
        <f t="shared" si="0"/>
        <v>5.5</v>
      </c>
      <c r="O13" s="2">
        <f t="shared" si="0"/>
        <v>3</v>
      </c>
      <c r="P13" s="2">
        <f t="shared" si="0"/>
        <v>5.5</v>
      </c>
      <c r="Q13" s="2">
        <f t="shared" si="0"/>
        <v>3</v>
      </c>
      <c r="R13" s="2">
        <f t="shared" si="0"/>
        <v>1</v>
      </c>
      <c r="S13" s="2">
        <f t="shared" si="2"/>
        <v>21</v>
      </c>
    </row>
    <row r="14" spans="2:22" x14ac:dyDescent="0.25">
      <c r="B14" s="20">
        <v>10</v>
      </c>
      <c r="C14" s="3">
        <v>4</v>
      </c>
      <c r="D14" s="3">
        <v>4</v>
      </c>
      <c r="E14" s="3">
        <v>4</v>
      </c>
      <c r="F14" s="3">
        <v>3</v>
      </c>
      <c r="G14" s="3">
        <v>5</v>
      </c>
      <c r="H14" s="3">
        <v>4</v>
      </c>
      <c r="I14" s="2">
        <f t="shared" si="1"/>
        <v>24</v>
      </c>
      <c r="J14" s="47"/>
      <c r="K14" s="47"/>
      <c r="L14" s="2">
        <v>10</v>
      </c>
      <c r="M14" s="2">
        <f t="shared" si="0"/>
        <v>3.5</v>
      </c>
      <c r="N14" s="2">
        <f t="shared" si="0"/>
        <v>3.5</v>
      </c>
      <c r="O14" s="2">
        <f t="shared" si="0"/>
        <v>3.5</v>
      </c>
      <c r="P14" s="2">
        <f t="shared" si="0"/>
        <v>1</v>
      </c>
      <c r="Q14" s="2">
        <f t="shared" si="0"/>
        <v>6</v>
      </c>
      <c r="R14" s="2">
        <f t="shared" si="0"/>
        <v>3.5</v>
      </c>
      <c r="S14" s="2">
        <f t="shared" si="2"/>
        <v>21</v>
      </c>
    </row>
    <row r="15" spans="2:22" x14ac:dyDescent="0.25">
      <c r="B15" s="20">
        <v>11</v>
      </c>
      <c r="C15" s="3">
        <v>4</v>
      </c>
      <c r="D15" s="3">
        <v>4</v>
      </c>
      <c r="E15" s="3">
        <v>4</v>
      </c>
      <c r="F15" s="3">
        <v>4</v>
      </c>
      <c r="G15" s="3">
        <v>4</v>
      </c>
      <c r="H15" s="3">
        <v>4</v>
      </c>
      <c r="I15" s="2">
        <f t="shared" si="1"/>
        <v>24</v>
      </c>
      <c r="J15" s="47"/>
      <c r="K15" s="47"/>
      <c r="L15" s="2">
        <v>11</v>
      </c>
      <c r="M15" s="2">
        <f t="shared" si="0"/>
        <v>3.5</v>
      </c>
      <c r="N15" s="2">
        <f t="shared" si="0"/>
        <v>3.5</v>
      </c>
      <c r="O15" s="2">
        <f t="shared" si="0"/>
        <v>3.5</v>
      </c>
      <c r="P15" s="2">
        <f t="shared" si="0"/>
        <v>3.5</v>
      </c>
      <c r="Q15" s="2">
        <f t="shared" si="0"/>
        <v>3.5</v>
      </c>
      <c r="R15" s="2">
        <f t="shared" si="0"/>
        <v>3.5</v>
      </c>
      <c r="S15" s="2">
        <f t="shared" si="2"/>
        <v>21</v>
      </c>
    </row>
    <row r="16" spans="2:22" x14ac:dyDescent="0.25">
      <c r="B16" s="20">
        <v>12</v>
      </c>
      <c r="C16" s="3">
        <v>3</v>
      </c>
      <c r="D16" s="3">
        <v>4</v>
      </c>
      <c r="E16" s="3">
        <v>4</v>
      </c>
      <c r="F16" s="3">
        <v>4</v>
      </c>
      <c r="G16" s="3">
        <v>5</v>
      </c>
      <c r="H16" s="3">
        <v>4</v>
      </c>
      <c r="I16" s="2">
        <f t="shared" si="1"/>
        <v>24</v>
      </c>
      <c r="J16" s="47"/>
      <c r="K16" s="47"/>
      <c r="L16" s="2">
        <v>12</v>
      </c>
      <c r="M16" s="2">
        <f t="shared" si="0"/>
        <v>1</v>
      </c>
      <c r="N16" s="2">
        <f t="shared" si="0"/>
        <v>3.5</v>
      </c>
      <c r="O16" s="2">
        <f t="shared" si="0"/>
        <v>3.5</v>
      </c>
      <c r="P16" s="2">
        <f t="shared" si="0"/>
        <v>3.5</v>
      </c>
      <c r="Q16" s="2">
        <f t="shared" si="0"/>
        <v>6</v>
      </c>
      <c r="R16" s="2">
        <f t="shared" si="0"/>
        <v>3.5</v>
      </c>
      <c r="S16" s="2">
        <f t="shared" si="2"/>
        <v>21</v>
      </c>
    </row>
    <row r="17" spans="2:19" x14ac:dyDescent="0.25">
      <c r="B17" s="20">
        <v>13</v>
      </c>
      <c r="C17" s="3">
        <v>4</v>
      </c>
      <c r="D17" s="3">
        <v>4</v>
      </c>
      <c r="E17" s="3">
        <v>4</v>
      </c>
      <c r="F17" s="3">
        <v>5</v>
      </c>
      <c r="G17" s="3">
        <v>5</v>
      </c>
      <c r="H17" s="3">
        <v>5</v>
      </c>
      <c r="I17" s="2">
        <f t="shared" si="1"/>
        <v>27</v>
      </c>
      <c r="J17" s="47"/>
      <c r="K17" s="47"/>
      <c r="L17" s="2">
        <v>13</v>
      </c>
      <c r="M17" s="2">
        <f t="shared" si="0"/>
        <v>2</v>
      </c>
      <c r="N17" s="2">
        <f t="shared" si="0"/>
        <v>2</v>
      </c>
      <c r="O17" s="2">
        <f t="shared" si="0"/>
        <v>2</v>
      </c>
      <c r="P17" s="2">
        <f t="shared" si="0"/>
        <v>5</v>
      </c>
      <c r="Q17" s="2">
        <f t="shared" si="0"/>
        <v>5</v>
      </c>
      <c r="R17" s="2">
        <f t="shared" si="0"/>
        <v>5</v>
      </c>
      <c r="S17" s="2">
        <f t="shared" si="2"/>
        <v>21</v>
      </c>
    </row>
    <row r="18" spans="2:19" x14ac:dyDescent="0.25">
      <c r="B18" s="20">
        <v>14</v>
      </c>
      <c r="C18" s="3">
        <v>2</v>
      </c>
      <c r="D18" s="3">
        <v>2</v>
      </c>
      <c r="E18" s="3">
        <v>3</v>
      </c>
      <c r="F18" s="3">
        <v>3</v>
      </c>
      <c r="G18" s="3">
        <v>4</v>
      </c>
      <c r="H18" s="3">
        <v>5</v>
      </c>
      <c r="I18" s="2">
        <f t="shared" si="1"/>
        <v>19</v>
      </c>
      <c r="J18" s="47"/>
      <c r="K18" s="47"/>
      <c r="L18" s="2">
        <v>14</v>
      </c>
      <c r="M18" s="2">
        <f t="shared" si="0"/>
        <v>1.5</v>
      </c>
      <c r="N18" s="2">
        <f t="shared" si="0"/>
        <v>1.5</v>
      </c>
      <c r="O18" s="2">
        <f t="shared" si="0"/>
        <v>3.5</v>
      </c>
      <c r="P18" s="2">
        <f t="shared" si="0"/>
        <v>3.5</v>
      </c>
      <c r="Q18" s="2">
        <f t="shared" si="0"/>
        <v>5</v>
      </c>
      <c r="R18" s="2">
        <f t="shared" si="0"/>
        <v>6</v>
      </c>
      <c r="S18" s="2">
        <f t="shared" si="2"/>
        <v>21</v>
      </c>
    </row>
    <row r="19" spans="2:19" x14ac:dyDescent="0.25">
      <c r="B19" s="20">
        <v>15</v>
      </c>
      <c r="C19" s="3">
        <v>3</v>
      </c>
      <c r="D19" s="3">
        <v>3</v>
      </c>
      <c r="E19" s="3">
        <v>3</v>
      </c>
      <c r="F19" s="3">
        <v>4</v>
      </c>
      <c r="G19" s="3">
        <v>4</v>
      </c>
      <c r="H19" s="3">
        <v>4</v>
      </c>
      <c r="I19" s="2">
        <f t="shared" si="1"/>
        <v>21</v>
      </c>
      <c r="J19" s="47"/>
      <c r="K19" s="47"/>
      <c r="L19" s="2">
        <v>15</v>
      </c>
      <c r="M19" s="2">
        <f t="shared" si="0"/>
        <v>2</v>
      </c>
      <c r="N19" s="2">
        <f t="shared" si="0"/>
        <v>2</v>
      </c>
      <c r="O19" s="2">
        <f t="shared" si="0"/>
        <v>2</v>
      </c>
      <c r="P19" s="2">
        <f t="shared" si="0"/>
        <v>5</v>
      </c>
      <c r="Q19" s="2">
        <f t="shared" si="0"/>
        <v>5</v>
      </c>
      <c r="R19" s="2">
        <f t="shared" si="0"/>
        <v>5</v>
      </c>
      <c r="S19" s="2">
        <f t="shared" si="2"/>
        <v>21</v>
      </c>
    </row>
    <row r="20" spans="2:19" x14ac:dyDescent="0.25">
      <c r="B20" s="20">
        <v>16</v>
      </c>
      <c r="C20" s="3">
        <v>4</v>
      </c>
      <c r="D20" s="3">
        <v>4</v>
      </c>
      <c r="E20" s="3">
        <v>4</v>
      </c>
      <c r="F20" s="3">
        <v>3</v>
      </c>
      <c r="G20" s="3">
        <v>5</v>
      </c>
      <c r="H20" s="3">
        <v>5</v>
      </c>
      <c r="I20" s="2">
        <f t="shared" si="1"/>
        <v>25</v>
      </c>
      <c r="J20" s="47"/>
      <c r="K20" s="47"/>
      <c r="L20" s="2">
        <v>16</v>
      </c>
      <c r="M20" s="2">
        <f t="shared" si="0"/>
        <v>3</v>
      </c>
      <c r="N20" s="2">
        <f t="shared" si="0"/>
        <v>3</v>
      </c>
      <c r="O20" s="2">
        <f t="shared" si="0"/>
        <v>3</v>
      </c>
      <c r="P20" s="2">
        <f t="shared" si="0"/>
        <v>1</v>
      </c>
      <c r="Q20" s="2">
        <f t="shared" si="0"/>
        <v>5.5</v>
      </c>
      <c r="R20" s="2">
        <f t="shared" si="0"/>
        <v>5.5</v>
      </c>
      <c r="S20" s="2">
        <f t="shared" si="2"/>
        <v>21</v>
      </c>
    </row>
    <row r="21" spans="2:19" x14ac:dyDescent="0.25">
      <c r="B21" s="20">
        <v>17</v>
      </c>
      <c r="C21" s="3">
        <v>2</v>
      </c>
      <c r="D21" s="3">
        <v>5</v>
      </c>
      <c r="E21" s="3">
        <v>3</v>
      </c>
      <c r="F21" s="3">
        <v>4</v>
      </c>
      <c r="G21" s="3">
        <v>5</v>
      </c>
      <c r="H21" s="3">
        <v>5</v>
      </c>
      <c r="I21" s="2">
        <f t="shared" si="1"/>
        <v>24</v>
      </c>
      <c r="J21" s="47"/>
      <c r="K21" s="47"/>
      <c r="L21" s="2">
        <v>17</v>
      </c>
      <c r="M21" s="2">
        <f t="shared" ref="M21:R34" si="3">_xlfn.RANK.AVG(C21,$C21:$H21,1)</f>
        <v>1</v>
      </c>
      <c r="N21" s="2">
        <f t="shared" si="3"/>
        <v>5</v>
      </c>
      <c r="O21" s="2">
        <f t="shared" si="3"/>
        <v>2</v>
      </c>
      <c r="P21" s="2">
        <f t="shared" si="3"/>
        <v>3</v>
      </c>
      <c r="Q21" s="2">
        <f t="shared" si="3"/>
        <v>5</v>
      </c>
      <c r="R21" s="2">
        <f t="shared" si="3"/>
        <v>5</v>
      </c>
      <c r="S21" s="2">
        <f t="shared" si="2"/>
        <v>21</v>
      </c>
    </row>
    <row r="22" spans="2:19" x14ac:dyDescent="0.25">
      <c r="B22" s="20">
        <v>18</v>
      </c>
      <c r="C22" s="3">
        <v>4</v>
      </c>
      <c r="D22" s="2">
        <v>5</v>
      </c>
      <c r="E22" s="3">
        <v>4</v>
      </c>
      <c r="F22" s="3">
        <v>5</v>
      </c>
      <c r="G22" s="2">
        <v>4</v>
      </c>
      <c r="H22" s="3">
        <v>5</v>
      </c>
      <c r="I22" s="2">
        <f t="shared" si="1"/>
        <v>27</v>
      </c>
      <c r="J22" s="47"/>
      <c r="K22" s="47"/>
      <c r="L22" s="2">
        <v>18</v>
      </c>
      <c r="M22" s="2">
        <f t="shared" si="3"/>
        <v>2</v>
      </c>
      <c r="N22" s="2">
        <f t="shared" si="3"/>
        <v>5</v>
      </c>
      <c r="O22" s="2">
        <f t="shared" si="3"/>
        <v>2</v>
      </c>
      <c r="P22" s="2">
        <f t="shared" si="3"/>
        <v>5</v>
      </c>
      <c r="Q22" s="2">
        <f t="shared" si="3"/>
        <v>2</v>
      </c>
      <c r="R22" s="2">
        <f t="shared" si="3"/>
        <v>5</v>
      </c>
      <c r="S22" s="2">
        <f t="shared" si="2"/>
        <v>21</v>
      </c>
    </row>
    <row r="23" spans="2:19" x14ac:dyDescent="0.25">
      <c r="B23" s="20">
        <v>19</v>
      </c>
      <c r="C23" s="3">
        <v>4</v>
      </c>
      <c r="D23" s="3">
        <v>5</v>
      </c>
      <c r="E23" s="2">
        <v>5</v>
      </c>
      <c r="F23" s="3">
        <v>4</v>
      </c>
      <c r="G23" s="3">
        <v>3</v>
      </c>
      <c r="H23" s="3">
        <v>5</v>
      </c>
      <c r="I23" s="2">
        <f t="shared" si="1"/>
        <v>26</v>
      </c>
      <c r="J23" s="47"/>
      <c r="K23" s="47"/>
      <c r="L23" s="2">
        <v>19</v>
      </c>
      <c r="M23" s="2">
        <f t="shared" si="3"/>
        <v>2.5</v>
      </c>
      <c r="N23" s="2">
        <f t="shared" si="3"/>
        <v>5</v>
      </c>
      <c r="O23" s="2">
        <f t="shared" si="3"/>
        <v>5</v>
      </c>
      <c r="P23" s="2">
        <f t="shared" si="3"/>
        <v>2.5</v>
      </c>
      <c r="Q23" s="2">
        <f t="shared" si="3"/>
        <v>1</v>
      </c>
      <c r="R23" s="2">
        <f t="shared" si="3"/>
        <v>5</v>
      </c>
      <c r="S23" s="2">
        <f t="shared" si="2"/>
        <v>21</v>
      </c>
    </row>
    <row r="24" spans="2:19" x14ac:dyDescent="0.25">
      <c r="B24" s="20">
        <v>20</v>
      </c>
      <c r="C24" s="3">
        <v>4</v>
      </c>
      <c r="D24" s="3">
        <v>5</v>
      </c>
      <c r="E24" s="2">
        <v>5</v>
      </c>
      <c r="F24" s="2">
        <v>4</v>
      </c>
      <c r="G24" s="2">
        <v>3</v>
      </c>
      <c r="H24" s="3">
        <v>4</v>
      </c>
      <c r="I24" s="2">
        <f t="shared" si="1"/>
        <v>25</v>
      </c>
      <c r="J24" s="47"/>
      <c r="K24" s="47"/>
      <c r="L24" s="2">
        <v>20</v>
      </c>
      <c r="M24" s="2">
        <f t="shared" si="3"/>
        <v>3</v>
      </c>
      <c r="N24" s="2">
        <f t="shared" si="3"/>
        <v>5.5</v>
      </c>
      <c r="O24" s="2">
        <f t="shared" si="3"/>
        <v>5.5</v>
      </c>
      <c r="P24" s="2">
        <f t="shared" si="3"/>
        <v>3</v>
      </c>
      <c r="Q24" s="2">
        <f t="shared" si="3"/>
        <v>1</v>
      </c>
      <c r="R24" s="2">
        <f t="shared" si="3"/>
        <v>3</v>
      </c>
      <c r="S24" s="2">
        <f t="shared" si="2"/>
        <v>21</v>
      </c>
    </row>
    <row r="25" spans="2:19" x14ac:dyDescent="0.25">
      <c r="B25" s="20">
        <v>21</v>
      </c>
      <c r="C25" s="3">
        <v>4</v>
      </c>
      <c r="D25" s="3">
        <v>4</v>
      </c>
      <c r="E25" s="3">
        <v>4</v>
      </c>
      <c r="F25" s="3">
        <v>4</v>
      </c>
      <c r="G25" s="3">
        <v>5</v>
      </c>
      <c r="H25" s="3">
        <v>3</v>
      </c>
      <c r="I25" s="2">
        <f t="shared" si="1"/>
        <v>24</v>
      </c>
      <c r="J25" s="47"/>
      <c r="K25" s="47"/>
      <c r="L25" s="2">
        <v>21</v>
      </c>
      <c r="M25" s="2">
        <f t="shared" si="3"/>
        <v>3.5</v>
      </c>
      <c r="N25" s="2">
        <f t="shared" si="3"/>
        <v>3.5</v>
      </c>
      <c r="O25" s="2">
        <f t="shared" si="3"/>
        <v>3.5</v>
      </c>
      <c r="P25" s="2">
        <f t="shared" si="3"/>
        <v>3.5</v>
      </c>
      <c r="Q25" s="2">
        <f t="shared" si="3"/>
        <v>6</v>
      </c>
      <c r="R25" s="2">
        <f t="shared" si="3"/>
        <v>1</v>
      </c>
      <c r="S25" s="2">
        <f t="shared" si="2"/>
        <v>21</v>
      </c>
    </row>
    <row r="26" spans="2:19" x14ac:dyDescent="0.25">
      <c r="B26" s="20">
        <v>22</v>
      </c>
      <c r="C26" s="3">
        <v>2</v>
      </c>
      <c r="D26" s="3">
        <v>4</v>
      </c>
      <c r="E26" s="3">
        <v>5</v>
      </c>
      <c r="F26" s="3">
        <v>4</v>
      </c>
      <c r="G26" s="3">
        <v>5</v>
      </c>
      <c r="H26" s="3">
        <v>4</v>
      </c>
      <c r="I26" s="2">
        <f t="shared" si="1"/>
        <v>24</v>
      </c>
      <c r="J26" s="47"/>
      <c r="K26" s="47"/>
      <c r="L26" s="2">
        <v>22</v>
      </c>
      <c r="M26" s="2">
        <f t="shared" si="3"/>
        <v>1</v>
      </c>
      <c r="N26" s="2">
        <f t="shared" si="3"/>
        <v>3</v>
      </c>
      <c r="O26" s="2">
        <f t="shared" si="3"/>
        <v>5.5</v>
      </c>
      <c r="P26" s="2">
        <f t="shared" si="3"/>
        <v>3</v>
      </c>
      <c r="Q26" s="2">
        <f t="shared" si="3"/>
        <v>5.5</v>
      </c>
      <c r="R26" s="2">
        <f t="shared" si="3"/>
        <v>3</v>
      </c>
      <c r="S26" s="2">
        <f t="shared" si="2"/>
        <v>21</v>
      </c>
    </row>
    <row r="27" spans="2:19" x14ac:dyDescent="0.25">
      <c r="B27" s="20">
        <v>23</v>
      </c>
      <c r="C27" s="3">
        <v>4</v>
      </c>
      <c r="D27" s="3">
        <v>4</v>
      </c>
      <c r="E27" s="3">
        <v>5</v>
      </c>
      <c r="F27" s="3">
        <v>4</v>
      </c>
      <c r="G27" s="3">
        <v>4</v>
      </c>
      <c r="H27" s="3">
        <v>4</v>
      </c>
      <c r="I27" s="2">
        <f t="shared" si="1"/>
        <v>25</v>
      </c>
      <c r="J27" s="47"/>
      <c r="K27" s="47"/>
      <c r="L27" s="2">
        <v>23</v>
      </c>
      <c r="M27" s="2">
        <f t="shared" si="3"/>
        <v>3</v>
      </c>
      <c r="N27" s="2">
        <f t="shared" si="3"/>
        <v>3</v>
      </c>
      <c r="O27" s="2">
        <f t="shared" si="3"/>
        <v>6</v>
      </c>
      <c r="P27" s="2">
        <f t="shared" si="3"/>
        <v>3</v>
      </c>
      <c r="Q27" s="2">
        <f t="shared" si="3"/>
        <v>3</v>
      </c>
      <c r="R27" s="2">
        <f t="shared" si="3"/>
        <v>3</v>
      </c>
      <c r="S27" s="2">
        <f t="shared" si="2"/>
        <v>21</v>
      </c>
    </row>
    <row r="28" spans="2:19" x14ac:dyDescent="0.25">
      <c r="B28" s="20">
        <v>24</v>
      </c>
      <c r="C28" s="3">
        <v>4</v>
      </c>
      <c r="D28" s="3">
        <v>5</v>
      </c>
      <c r="E28" s="3">
        <v>4</v>
      </c>
      <c r="F28" s="3">
        <v>4</v>
      </c>
      <c r="G28" s="3">
        <v>3</v>
      </c>
      <c r="H28" s="3">
        <v>5</v>
      </c>
      <c r="I28" s="2">
        <f t="shared" si="1"/>
        <v>25</v>
      </c>
      <c r="J28" s="47"/>
      <c r="K28" s="47"/>
      <c r="L28" s="2">
        <v>24</v>
      </c>
      <c r="M28" s="2">
        <f t="shared" si="3"/>
        <v>3</v>
      </c>
      <c r="N28" s="2">
        <f t="shared" si="3"/>
        <v>5.5</v>
      </c>
      <c r="O28" s="2">
        <f t="shared" si="3"/>
        <v>3</v>
      </c>
      <c r="P28" s="2">
        <f t="shared" si="3"/>
        <v>3</v>
      </c>
      <c r="Q28" s="2">
        <f t="shared" si="3"/>
        <v>1</v>
      </c>
      <c r="R28" s="2">
        <f t="shared" si="3"/>
        <v>5.5</v>
      </c>
      <c r="S28" s="2">
        <f t="shared" si="2"/>
        <v>21</v>
      </c>
    </row>
    <row r="29" spans="2:19" x14ac:dyDescent="0.25">
      <c r="B29" s="20">
        <v>25</v>
      </c>
      <c r="C29" s="3">
        <v>4</v>
      </c>
      <c r="D29" s="3">
        <v>4</v>
      </c>
      <c r="E29" s="3">
        <v>5</v>
      </c>
      <c r="F29" s="3">
        <v>4</v>
      </c>
      <c r="G29" s="3">
        <v>4</v>
      </c>
      <c r="H29" s="3">
        <v>4</v>
      </c>
      <c r="I29" s="2">
        <f t="shared" si="1"/>
        <v>25</v>
      </c>
      <c r="J29" s="47"/>
      <c r="K29" s="47"/>
      <c r="L29" s="2">
        <v>25</v>
      </c>
      <c r="M29" s="2">
        <f t="shared" si="3"/>
        <v>3</v>
      </c>
      <c r="N29" s="2">
        <f t="shared" si="3"/>
        <v>3</v>
      </c>
      <c r="O29" s="2">
        <f t="shared" si="3"/>
        <v>6</v>
      </c>
      <c r="P29" s="2">
        <f t="shared" si="3"/>
        <v>3</v>
      </c>
      <c r="Q29" s="2">
        <f t="shared" si="3"/>
        <v>3</v>
      </c>
      <c r="R29" s="2">
        <f t="shared" si="3"/>
        <v>3</v>
      </c>
      <c r="S29" s="2">
        <f t="shared" si="2"/>
        <v>21</v>
      </c>
    </row>
    <row r="30" spans="2:19" x14ac:dyDescent="0.25">
      <c r="B30" s="20">
        <v>26</v>
      </c>
      <c r="C30" s="3">
        <v>3</v>
      </c>
      <c r="D30" s="3">
        <v>5</v>
      </c>
      <c r="E30" s="3">
        <v>4</v>
      </c>
      <c r="F30" s="3">
        <v>4</v>
      </c>
      <c r="G30" s="3">
        <v>5</v>
      </c>
      <c r="H30" s="3">
        <v>5</v>
      </c>
      <c r="I30" s="2">
        <f t="shared" si="1"/>
        <v>26</v>
      </c>
      <c r="J30" s="47"/>
      <c r="K30" s="47"/>
      <c r="L30" s="2">
        <v>26</v>
      </c>
      <c r="M30" s="2">
        <f t="shared" si="3"/>
        <v>1</v>
      </c>
      <c r="N30" s="2">
        <f t="shared" si="3"/>
        <v>5</v>
      </c>
      <c r="O30" s="2">
        <f t="shared" si="3"/>
        <v>2.5</v>
      </c>
      <c r="P30" s="2">
        <f t="shared" si="3"/>
        <v>2.5</v>
      </c>
      <c r="Q30" s="2">
        <f t="shared" si="3"/>
        <v>5</v>
      </c>
      <c r="R30" s="2">
        <f t="shared" si="3"/>
        <v>5</v>
      </c>
      <c r="S30" s="2">
        <f t="shared" si="2"/>
        <v>21</v>
      </c>
    </row>
    <row r="31" spans="2:19" x14ac:dyDescent="0.25">
      <c r="B31" s="20">
        <v>27</v>
      </c>
      <c r="C31" s="3">
        <v>4</v>
      </c>
      <c r="D31" s="3">
        <v>4</v>
      </c>
      <c r="E31" s="3">
        <v>4</v>
      </c>
      <c r="F31" s="3">
        <v>4</v>
      </c>
      <c r="G31" s="3">
        <v>4</v>
      </c>
      <c r="H31" s="3">
        <v>4</v>
      </c>
      <c r="I31" s="2">
        <f t="shared" si="1"/>
        <v>24</v>
      </c>
      <c r="J31" s="47"/>
      <c r="K31" s="47"/>
      <c r="L31" s="2">
        <v>27</v>
      </c>
      <c r="M31" s="2">
        <f t="shared" si="3"/>
        <v>3.5</v>
      </c>
      <c r="N31" s="2">
        <f t="shared" si="3"/>
        <v>3.5</v>
      </c>
      <c r="O31" s="2">
        <f t="shared" si="3"/>
        <v>3.5</v>
      </c>
      <c r="P31" s="2">
        <f t="shared" si="3"/>
        <v>3.5</v>
      </c>
      <c r="Q31" s="2">
        <f t="shared" si="3"/>
        <v>3.5</v>
      </c>
      <c r="R31" s="2">
        <f t="shared" si="3"/>
        <v>3.5</v>
      </c>
      <c r="S31" s="2">
        <f t="shared" si="2"/>
        <v>21</v>
      </c>
    </row>
    <row r="32" spans="2:19" x14ac:dyDescent="0.25">
      <c r="B32" s="20">
        <v>28</v>
      </c>
      <c r="C32" s="3">
        <v>4</v>
      </c>
      <c r="D32" s="3">
        <v>4</v>
      </c>
      <c r="E32" s="3">
        <v>5</v>
      </c>
      <c r="F32" s="3">
        <v>5</v>
      </c>
      <c r="G32" s="3">
        <v>3</v>
      </c>
      <c r="H32" s="3">
        <v>5</v>
      </c>
      <c r="I32" s="2">
        <f t="shared" si="1"/>
        <v>26</v>
      </c>
      <c r="J32" s="34"/>
      <c r="K32" s="34"/>
      <c r="L32" s="2">
        <v>28</v>
      </c>
      <c r="M32" s="2">
        <f t="shared" si="3"/>
        <v>2.5</v>
      </c>
      <c r="N32" s="2">
        <f t="shared" si="3"/>
        <v>2.5</v>
      </c>
      <c r="O32" s="2">
        <f t="shared" si="3"/>
        <v>5</v>
      </c>
      <c r="P32" s="2">
        <f t="shared" si="3"/>
        <v>5</v>
      </c>
      <c r="Q32" s="2">
        <f t="shared" si="3"/>
        <v>1</v>
      </c>
      <c r="R32" s="2">
        <f t="shared" si="3"/>
        <v>5</v>
      </c>
      <c r="S32" s="2">
        <f t="shared" si="2"/>
        <v>21</v>
      </c>
    </row>
    <row r="33" spans="2:19" x14ac:dyDescent="0.25">
      <c r="B33" s="20">
        <v>29</v>
      </c>
      <c r="C33" s="2">
        <v>2</v>
      </c>
      <c r="D33" s="2">
        <v>4</v>
      </c>
      <c r="E33" s="2">
        <v>4</v>
      </c>
      <c r="F33" s="2">
        <v>4</v>
      </c>
      <c r="G33" s="2">
        <v>4</v>
      </c>
      <c r="H33" s="2">
        <v>4</v>
      </c>
      <c r="I33" s="2">
        <f t="shared" si="1"/>
        <v>22</v>
      </c>
      <c r="J33" s="34"/>
      <c r="K33" s="34"/>
      <c r="L33" s="2">
        <v>29</v>
      </c>
      <c r="M33" s="2">
        <f t="shared" si="3"/>
        <v>1</v>
      </c>
      <c r="N33" s="2">
        <f t="shared" si="3"/>
        <v>4</v>
      </c>
      <c r="O33" s="2">
        <f t="shared" si="3"/>
        <v>4</v>
      </c>
      <c r="P33" s="2">
        <f t="shared" si="3"/>
        <v>4</v>
      </c>
      <c r="Q33" s="2">
        <f t="shared" si="3"/>
        <v>4</v>
      </c>
      <c r="R33" s="2">
        <f t="shared" si="3"/>
        <v>4</v>
      </c>
      <c r="S33" s="2">
        <f t="shared" si="2"/>
        <v>21</v>
      </c>
    </row>
    <row r="34" spans="2:19" x14ac:dyDescent="0.25">
      <c r="B34" s="20">
        <v>30</v>
      </c>
      <c r="C34" s="2">
        <v>3</v>
      </c>
      <c r="D34" s="2">
        <v>4</v>
      </c>
      <c r="E34" s="2">
        <v>4</v>
      </c>
      <c r="F34" s="2">
        <v>4</v>
      </c>
      <c r="G34" s="2">
        <v>4</v>
      </c>
      <c r="H34" s="2">
        <v>3</v>
      </c>
      <c r="I34" s="2">
        <f t="shared" si="1"/>
        <v>22</v>
      </c>
      <c r="J34" s="34"/>
      <c r="K34" s="34"/>
      <c r="L34" s="2">
        <v>30</v>
      </c>
      <c r="M34" s="2">
        <f t="shared" si="3"/>
        <v>1.5</v>
      </c>
      <c r="N34" s="2">
        <f t="shared" si="3"/>
        <v>4.5</v>
      </c>
      <c r="O34" s="2">
        <f t="shared" si="3"/>
        <v>4.5</v>
      </c>
      <c r="P34" s="2">
        <f t="shared" si="3"/>
        <v>4.5</v>
      </c>
      <c r="Q34" s="2">
        <f t="shared" si="3"/>
        <v>4.5</v>
      </c>
      <c r="R34" s="2">
        <f t="shared" si="3"/>
        <v>1.5</v>
      </c>
      <c r="S34" s="2">
        <f t="shared" si="2"/>
        <v>21</v>
      </c>
    </row>
    <row r="35" spans="2:19" x14ac:dyDescent="0.25">
      <c r="B35" s="7" t="s">
        <v>20</v>
      </c>
      <c r="C35" s="7">
        <f>SUM(C5:C34)</f>
        <v>105</v>
      </c>
      <c r="D35" s="7">
        <f t="shared" ref="D35:I35" si="4">SUM(D5:D34)</f>
        <v>119</v>
      </c>
      <c r="E35" s="7">
        <f t="shared" si="4"/>
        <v>122</v>
      </c>
      <c r="F35" s="7">
        <f t="shared" si="4"/>
        <v>118</v>
      </c>
      <c r="G35" s="7">
        <f t="shared" si="4"/>
        <v>126</v>
      </c>
      <c r="H35" s="7">
        <f t="shared" si="4"/>
        <v>130</v>
      </c>
      <c r="I35" s="7">
        <f t="shared" si="4"/>
        <v>720</v>
      </c>
      <c r="J35" s="34"/>
      <c r="K35" s="34"/>
      <c r="L35" s="7" t="s">
        <v>18</v>
      </c>
      <c r="M35" s="7">
        <f>SUM(M5:M34)</f>
        <v>77</v>
      </c>
      <c r="N35" s="7">
        <f t="shared" ref="N35:S35" si="5">SUM(N5:N34)</f>
        <v>103</v>
      </c>
      <c r="O35" s="7">
        <f t="shared" si="5"/>
        <v>109</v>
      </c>
      <c r="P35" s="7">
        <f t="shared" si="5"/>
        <v>102</v>
      </c>
      <c r="Q35" s="7">
        <f t="shared" si="5"/>
        <v>117</v>
      </c>
      <c r="R35" s="7">
        <f t="shared" si="5"/>
        <v>122</v>
      </c>
      <c r="S35" s="7">
        <f t="shared" si="5"/>
        <v>630</v>
      </c>
    </row>
    <row r="36" spans="2:19" x14ac:dyDescent="0.25">
      <c r="B36" s="33" t="s">
        <v>19</v>
      </c>
      <c r="C36" s="89">
        <f t="shared" ref="C36:I36" si="6">AVERAGE(C5:C34)</f>
        <v>3.5</v>
      </c>
      <c r="D36" s="89">
        <f t="shared" si="6"/>
        <v>3.9666666666666668</v>
      </c>
      <c r="E36" s="89">
        <f t="shared" si="6"/>
        <v>4.0666666666666664</v>
      </c>
      <c r="F36" s="89">
        <f t="shared" si="6"/>
        <v>3.9333333333333331</v>
      </c>
      <c r="G36" s="89">
        <f t="shared" si="6"/>
        <v>4.2</v>
      </c>
      <c r="H36" s="89">
        <f t="shared" si="6"/>
        <v>4.333333333333333</v>
      </c>
      <c r="I36" s="89">
        <f t="shared" si="6"/>
        <v>24</v>
      </c>
      <c r="J36" s="34"/>
      <c r="K36" s="34"/>
      <c r="L36" s="33" t="s">
        <v>19</v>
      </c>
      <c r="M36" s="89">
        <f t="shared" ref="M36:S36" si="7">AVERAGE(M5:M34)</f>
        <v>2.5666666666666669</v>
      </c>
      <c r="N36" s="89">
        <f t="shared" si="7"/>
        <v>3.4333333333333331</v>
      </c>
      <c r="O36" s="89">
        <f t="shared" si="7"/>
        <v>3.6333333333333333</v>
      </c>
      <c r="P36" s="89">
        <f t="shared" si="7"/>
        <v>3.4</v>
      </c>
      <c r="Q36" s="89">
        <f t="shared" si="7"/>
        <v>3.9</v>
      </c>
      <c r="R36" s="89">
        <f t="shared" si="7"/>
        <v>4.0666666666666664</v>
      </c>
      <c r="S36" s="89">
        <f t="shared" si="7"/>
        <v>21</v>
      </c>
    </row>
    <row r="37" spans="2:19" x14ac:dyDescent="0.25">
      <c r="B37" s="62"/>
      <c r="C37" s="62"/>
      <c r="D37" s="62"/>
      <c r="E37" s="62"/>
      <c r="M37" s="17" t="s">
        <v>11</v>
      </c>
      <c r="N37" s="26" t="s">
        <v>10</v>
      </c>
      <c r="O37" s="72" t="s">
        <v>9</v>
      </c>
      <c r="P37" s="72" t="s">
        <v>8</v>
      </c>
      <c r="Q37" s="72" t="s">
        <v>7</v>
      </c>
      <c r="R37" s="72" t="s">
        <v>85</v>
      </c>
    </row>
    <row r="38" spans="2:19" x14ac:dyDescent="0.25">
      <c r="B38" s="64"/>
      <c r="C38" s="64"/>
      <c r="D38" s="62"/>
      <c r="E38" s="62"/>
    </row>
    <row r="39" spans="2:19" x14ac:dyDescent="0.25">
      <c r="B39" s="34"/>
      <c r="C39" s="34"/>
      <c r="D39" s="62"/>
      <c r="E39" s="62"/>
      <c r="H39" s="92"/>
      <c r="I39" s="92"/>
      <c r="J39" s="92"/>
      <c r="K39" s="152"/>
      <c r="L39" s="152"/>
      <c r="M39" s="152"/>
      <c r="N39" s="152"/>
      <c r="O39" s="152"/>
    </row>
    <row r="40" spans="2:19" x14ac:dyDescent="0.25">
      <c r="B40" s="177" t="s">
        <v>53</v>
      </c>
      <c r="C40" s="177"/>
      <c r="D40" s="47"/>
      <c r="E40" s="62"/>
      <c r="F40" s="140" t="s">
        <v>12</v>
      </c>
      <c r="G40" s="141" t="s">
        <v>19</v>
      </c>
      <c r="H40" s="141" t="s">
        <v>56</v>
      </c>
      <c r="I40" s="17"/>
      <c r="J40" s="17"/>
      <c r="K40" s="151" t="s">
        <v>12</v>
      </c>
      <c r="L40" s="151" t="s">
        <v>56</v>
      </c>
      <c r="M40" s="151" t="s">
        <v>50</v>
      </c>
      <c r="N40" s="151" t="s">
        <v>59</v>
      </c>
      <c r="O40" s="151" t="s">
        <v>60</v>
      </c>
    </row>
    <row r="41" spans="2:19" x14ac:dyDescent="0.25">
      <c r="B41" s="47"/>
      <c r="C41" s="47"/>
      <c r="D41" s="47"/>
      <c r="E41" s="62"/>
      <c r="F41" s="20" t="s">
        <v>6</v>
      </c>
      <c r="G41" s="55">
        <f>H36</f>
        <v>4.333333333333333</v>
      </c>
      <c r="H41" s="1">
        <f>R35</f>
        <v>122</v>
      </c>
      <c r="I41" s="121"/>
      <c r="J41" s="118"/>
      <c r="K41" s="2" t="str">
        <f>F46</f>
        <v>R6F6</v>
      </c>
      <c r="L41" s="19">
        <f>M35</f>
        <v>77</v>
      </c>
      <c r="M41" s="2" t="s">
        <v>61</v>
      </c>
      <c r="N41" s="19">
        <f>L41+G47</f>
        <v>100.83831474748163</v>
      </c>
      <c r="O41" s="2"/>
    </row>
    <row r="42" spans="2:19" x14ac:dyDescent="0.25">
      <c r="B42" s="47"/>
      <c r="C42" s="47"/>
      <c r="D42" s="47"/>
      <c r="E42" s="62"/>
      <c r="F42" s="20" t="s">
        <v>7</v>
      </c>
      <c r="G42" s="55">
        <f>G36</f>
        <v>4.2</v>
      </c>
      <c r="H42" s="1">
        <f>Q35</f>
        <v>117</v>
      </c>
      <c r="I42" s="121"/>
      <c r="J42" s="118"/>
      <c r="K42" s="2" t="str">
        <f>F43</f>
        <v>R3F3</v>
      </c>
      <c r="L42" s="19">
        <f>P35</f>
        <v>102</v>
      </c>
      <c r="M42" s="2" t="s">
        <v>62</v>
      </c>
      <c r="N42" s="19">
        <f>L42+G47</f>
        <v>125.83831474748163</v>
      </c>
      <c r="O42" s="19">
        <f>L42-G47</f>
        <v>78.161685252518367</v>
      </c>
    </row>
    <row r="43" spans="2:19" x14ac:dyDescent="0.25">
      <c r="B43" s="47"/>
      <c r="C43" s="47"/>
      <c r="D43" s="47"/>
      <c r="E43" s="62"/>
      <c r="F43" s="20" t="s">
        <v>8</v>
      </c>
      <c r="G43" s="55">
        <f>F36</f>
        <v>3.9333333333333331</v>
      </c>
      <c r="H43" s="1">
        <f>P35</f>
        <v>102</v>
      </c>
      <c r="I43" s="121"/>
      <c r="J43" s="118"/>
      <c r="K43" s="2" t="str">
        <f>F45</f>
        <v>R5F5</v>
      </c>
      <c r="L43" s="19">
        <f>N35</f>
        <v>103</v>
      </c>
      <c r="M43" s="2" t="s">
        <v>62</v>
      </c>
      <c r="N43" s="19"/>
      <c r="O43" s="19"/>
    </row>
    <row r="44" spans="2:19" x14ac:dyDescent="0.25">
      <c r="B44" s="47"/>
      <c r="C44" s="47"/>
      <c r="D44" s="47"/>
      <c r="E44" s="62"/>
      <c r="F44" s="20" t="s">
        <v>9</v>
      </c>
      <c r="G44" s="55">
        <f>E36</f>
        <v>4.0666666666666664</v>
      </c>
      <c r="H44" s="1">
        <f>O35</f>
        <v>109</v>
      </c>
      <c r="I44" s="121"/>
      <c r="J44" s="118"/>
      <c r="K44" s="2" t="str">
        <f>F44</f>
        <v>R4F4</v>
      </c>
      <c r="L44" s="19">
        <f>O35</f>
        <v>109</v>
      </c>
      <c r="M44" s="2" t="s">
        <v>62</v>
      </c>
      <c r="N44" s="59"/>
      <c r="O44" s="2"/>
    </row>
    <row r="45" spans="2:19" x14ac:dyDescent="0.25">
      <c r="B45" s="47" t="s">
        <v>24</v>
      </c>
      <c r="C45" s="25">
        <f>(12/((V6*V5)*(V5+1))*SUMSQ(M35:R35)-3*(V6)*(V5+1))</f>
        <v>11.866666666666674</v>
      </c>
      <c r="D45" s="47"/>
      <c r="E45" s="62"/>
      <c r="F45" s="20" t="s">
        <v>10</v>
      </c>
      <c r="G45" s="55">
        <f>D36</f>
        <v>3.9666666666666668</v>
      </c>
      <c r="H45" s="1">
        <f>N35</f>
        <v>103</v>
      </c>
      <c r="I45" s="121"/>
      <c r="J45" s="118"/>
      <c r="K45" s="2" t="str">
        <f>F42</f>
        <v>R2F2</v>
      </c>
      <c r="L45" s="19">
        <f>Q35</f>
        <v>117</v>
      </c>
      <c r="M45" s="2" t="s">
        <v>62</v>
      </c>
      <c r="N45" s="59"/>
      <c r="O45" s="75"/>
    </row>
    <row r="46" spans="2:19" x14ac:dyDescent="0.25">
      <c r="B46" s="47" t="s">
        <v>25</v>
      </c>
      <c r="C46" s="25">
        <f>_xlfn.CHISQ.INV.RT(0.05,5)</f>
        <v>11.070497693516353</v>
      </c>
      <c r="D46" s="47"/>
      <c r="E46" s="62"/>
      <c r="F46" s="20" t="s">
        <v>11</v>
      </c>
      <c r="G46" s="55">
        <f>C36</f>
        <v>3.5</v>
      </c>
      <c r="H46" s="1">
        <f>M35</f>
        <v>77</v>
      </c>
      <c r="I46" s="121"/>
      <c r="J46" s="118"/>
      <c r="K46" s="2" t="str">
        <f>F41</f>
        <v xml:space="preserve">R1F1 </v>
      </c>
      <c r="L46" s="19">
        <f>R35</f>
        <v>122</v>
      </c>
      <c r="M46" s="2" t="s">
        <v>62</v>
      </c>
      <c r="N46" s="2"/>
      <c r="O46" s="2"/>
    </row>
    <row r="47" spans="2:19" x14ac:dyDescent="0.25">
      <c r="B47" s="47" t="s">
        <v>57</v>
      </c>
      <c r="C47" s="47" t="s">
        <v>68</v>
      </c>
      <c r="D47" s="47"/>
      <c r="F47" s="150" t="s">
        <v>99</v>
      </c>
      <c r="G47" s="186">
        <f>1.645*SQRT((V6*V5*(V5+1)/6))</f>
        <v>23.838314747481625</v>
      </c>
      <c r="H47" s="186"/>
      <c r="I47" s="92"/>
      <c r="J47" s="92"/>
    </row>
    <row r="48" spans="2:19" x14ac:dyDescent="0.25">
      <c r="B48" s="64"/>
      <c r="C48" s="64"/>
      <c r="D48" s="47"/>
    </row>
    <row r="49" spans="2:3" x14ac:dyDescent="0.25">
      <c r="B49" s="189" t="s">
        <v>54</v>
      </c>
      <c r="C49" s="189"/>
    </row>
  </sheetData>
  <mergeCells count="11">
    <mergeCell ref="B2:I2"/>
    <mergeCell ref="L2:S2"/>
    <mergeCell ref="S3:S4"/>
    <mergeCell ref="B40:C40"/>
    <mergeCell ref="B49:C49"/>
    <mergeCell ref="B3:B4"/>
    <mergeCell ref="C3:H3"/>
    <mergeCell ref="I3:I4"/>
    <mergeCell ref="L3:L4"/>
    <mergeCell ref="M3:R3"/>
    <mergeCell ref="G47:H4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71"/>
  <sheetViews>
    <sheetView topLeftCell="C1" zoomScaleNormal="100" workbookViewId="0">
      <selection activeCell="B21" sqref="B21"/>
    </sheetView>
  </sheetViews>
  <sheetFormatPr defaultRowHeight="15" x14ac:dyDescent="0.25"/>
  <cols>
    <col min="1" max="1" width="9.140625" style="5" customWidth="1"/>
    <col min="2" max="2" width="17.28515625" style="5" customWidth="1"/>
    <col min="3" max="3" width="11.5703125" style="5" customWidth="1"/>
    <col min="4" max="4" width="9.140625" style="5" customWidth="1"/>
    <col min="5" max="5" width="13.42578125" style="5" customWidth="1"/>
    <col min="6" max="6" width="13.5703125" style="5" customWidth="1"/>
    <col min="7" max="7" width="9.140625" style="5"/>
    <col min="8" max="8" width="9.5703125" style="5" bestFit="1" customWidth="1"/>
    <col min="9" max="9" width="9.140625" style="5" customWidth="1"/>
    <col min="10" max="16384" width="9.140625" style="5"/>
  </cols>
  <sheetData>
    <row r="2" spans="1:17" ht="20.25" x14ac:dyDescent="0.25">
      <c r="A2" s="160"/>
      <c r="B2" s="190" t="s">
        <v>106</v>
      </c>
      <c r="C2" s="190"/>
      <c r="D2" s="190"/>
      <c r="E2" s="190"/>
      <c r="F2" s="190"/>
      <c r="G2" s="190"/>
      <c r="H2" s="190"/>
      <c r="I2" s="190"/>
    </row>
    <row r="3" spans="1:17" x14ac:dyDescent="0.25">
      <c r="B3" s="180" t="s">
        <v>12</v>
      </c>
      <c r="C3" s="180" t="s">
        <v>13</v>
      </c>
      <c r="D3" s="180"/>
      <c r="E3" s="180"/>
      <c r="F3" s="180"/>
      <c r="G3" s="180" t="s">
        <v>18</v>
      </c>
      <c r="H3" s="180" t="s">
        <v>19</v>
      </c>
      <c r="I3" s="180" t="s">
        <v>47</v>
      </c>
      <c r="Q3" s="17"/>
    </row>
    <row r="4" spans="1:17" x14ac:dyDescent="0.25">
      <c r="B4" s="180"/>
      <c r="C4" s="8" t="s">
        <v>14</v>
      </c>
      <c r="D4" s="8" t="s">
        <v>15</v>
      </c>
      <c r="E4" s="8" t="s">
        <v>16</v>
      </c>
      <c r="F4" s="8" t="s">
        <v>17</v>
      </c>
      <c r="G4" s="180"/>
      <c r="H4" s="180"/>
      <c r="I4" s="180"/>
      <c r="Q4" s="17"/>
    </row>
    <row r="5" spans="1:17" x14ac:dyDescent="0.25">
      <c r="B5" s="20" t="s">
        <v>6</v>
      </c>
      <c r="C5" s="2">
        <v>67.709999999999994</v>
      </c>
      <c r="D5" s="2">
        <v>64.66</v>
      </c>
      <c r="E5" s="2">
        <v>57.42</v>
      </c>
      <c r="F5" s="2">
        <v>54.5</v>
      </c>
      <c r="G5" s="2">
        <f t="shared" ref="G5:G10" si="0">SUM(C5:F5)</f>
        <v>244.29000000000002</v>
      </c>
      <c r="H5" s="19">
        <f t="shared" ref="H5:H10" si="1">AVERAGE(C5:F5)</f>
        <v>61.072500000000005</v>
      </c>
      <c r="I5" s="19">
        <f t="shared" ref="I5:I10" si="2">STDEV(C5:F5)</f>
        <v>6.1499342814916833</v>
      </c>
      <c r="Q5" s="17"/>
    </row>
    <row r="6" spans="1:17" x14ac:dyDescent="0.25">
      <c r="B6" s="20" t="s">
        <v>7</v>
      </c>
      <c r="C6" s="2">
        <v>68.599999999999994</v>
      </c>
      <c r="D6" s="2">
        <v>56.95</v>
      </c>
      <c r="E6" s="2">
        <v>61.25</v>
      </c>
      <c r="F6" s="2">
        <v>56.25</v>
      </c>
      <c r="G6" s="2">
        <f t="shared" si="0"/>
        <v>243.05</v>
      </c>
      <c r="H6" s="19">
        <f t="shared" si="1"/>
        <v>60.762500000000003</v>
      </c>
      <c r="I6" s="19">
        <f t="shared" si="2"/>
        <v>5.6733844983983444</v>
      </c>
      <c r="Q6" s="17"/>
    </row>
    <row r="7" spans="1:17" x14ac:dyDescent="0.25">
      <c r="B7" s="20" t="s">
        <v>8</v>
      </c>
      <c r="C7" s="2">
        <v>66.66</v>
      </c>
      <c r="D7" s="2">
        <v>54.75</v>
      </c>
      <c r="E7" s="2">
        <v>58.52</v>
      </c>
      <c r="F7" s="2">
        <v>56.48</v>
      </c>
      <c r="G7" s="2">
        <f t="shared" si="0"/>
        <v>236.41</v>
      </c>
      <c r="H7" s="19">
        <f t="shared" si="1"/>
        <v>59.102499999999999</v>
      </c>
      <c r="I7" s="19">
        <f t="shared" si="2"/>
        <v>5.2686770951855948</v>
      </c>
      <c r="Q7" s="17"/>
    </row>
    <row r="8" spans="1:17" x14ac:dyDescent="0.25">
      <c r="B8" s="20" t="s">
        <v>9</v>
      </c>
      <c r="C8" s="2">
        <v>55.49</v>
      </c>
      <c r="D8" s="2">
        <v>56.91</v>
      </c>
      <c r="E8" s="2">
        <v>59.7</v>
      </c>
      <c r="F8" s="2">
        <v>58.6</v>
      </c>
      <c r="G8" s="2">
        <f t="shared" si="0"/>
        <v>230.70000000000002</v>
      </c>
      <c r="H8" s="19">
        <f t="shared" si="1"/>
        <v>57.675000000000004</v>
      </c>
      <c r="I8" s="19">
        <f t="shared" si="2"/>
        <v>1.8543372580700281</v>
      </c>
      <c r="Q8" s="17"/>
    </row>
    <row r="9" spans="1:17" x14ac:dyDescent="0.25">
      <c r="B9" s="20" t="s">
        <v>10</v>
      </c>
      <c r="C9" s="2">
        <v>59.18</v>
      </c>
      <c r="D9" s="2">
        <v>55.34</v>
      </c>
      <c r="E9" s="2">
        <v>56.01</v>
      </c>
      <c r="F9" s="2">
        <v>58.54</v>
      </c>
      <c r="G9" s="2">
        <f t="shared" si="0"/>
        <v>229.07</v>
      </c>
      <c r="H9" s="19">
        <f t="shared" si="1"/>
        <v>57.267499999999998</v>
      </c>
      <c r="I9" s="19">
        <f t="shared" si="2"/>
        <v>1.8773629554954638</v>
      </c>
      <c r="Q9" s="17"/>
    </row>
    <row r="10" spans="1:17" x14ac:dyDescent="0.25">
      <c r="B10" s="20" t="s">
        <v>11</v>
      </c>
      <c r="C10" s="2">
        <v>56.62</v>
      </c>
      <c r="D10" s="2">
        <v>57.82</v>
      </c>
      <c r="E10" s="2">
        <v>54.53</v>
      </c>
      <c r="F10" s="2">
        <v>57.23</v>
      </c>
      <c r="G10" s="2">
        <f t="shared" si="0"/>
        <v>226.2</v>
      </c>
      <c r="H10" s="19">
        <f t="shared" si="1"/>
        <v>56.55</v>
      </c>
      <c r="I10" s="19">
        <f t="shared" si="2"/>
        <v>1.4330154686301646</v>
      </c>
      <c r="Q10" s="17"/>
    </row>
    <row r="11" spans="1:17" x14ac:dyDescent="0.25">
      <c r="B11" s="35" t="s">
        <v>20</v>
      </c>
      <c r="C11" s="23">
        <f>SUM(C5:C10)</f>
        <v>374.26</v>
      </c>
      <c r="D11" s="23">
        <f>SUM(D5:D10)</f>
        <v>346.43</v>
      </c>
      <c r="E11" s="23">
        <f>SUM(E5:E10)</f>
        <v>347.42999999999995</v>
      </c>
      <c r="F11" s="23">
        <f>SUM(F5:F10)</f>
        <v>341.6</v>
      </c>
      <c r="G11" s="33">
        <f>SUM(G5:G10)</f>
        <v>1409.72</v>
      </c>
      <c r="H11" s="48"/>
      <c r="I11" s="48"/>
      <c r="Q11" s="17"/>
    </row>
    <row r="12" spans="1:17" x14ac:dyDescent="0.25">
      <c r="B12" s="9"/>
      <c r="C12" s="17"/>
      <c r="D12" s="17"/>
      <c r="E12" s="17"/>
      <c r="F12" s="17"/>
      <c r="Q12" s="17"/>
    </row>
    <row r="13" spans="1:17" x14ac:dyDescent="0.25">
      <c r="Q13" s="17"/>
    </row>
    <row r="15" spans="1:17" x14ac:dyDescent="0.25">
      <c r="B15" s="180" t="s">
        <v>26</v>
      </c>
      <c r="C15" s="180" t="s">
        <v>27</v>
      </c>
      <c r="D15" s="180" t="s">
        <v>28</v>
      </c>
      <c r="E15" s="180" t="s">
        <v>29</v>
      </c>
      <c r="F15" s="180" t="s">
        <v>31</v>
      </c>
      <c r="G15" s="180" t="s">
        <v>30</v>
      </c>
      <c r="H15" s="180"/>
      <c r="I15" s="180" t="s">
        <v>51</v>
      </c>
    </row>
    <row r="16" spans="1:17" x14ac:dyDescent="0.25">
      <c r="B16" s="180"/>
      <c r="C16" s="180"/>
      <c r="D16" s="180"/>
      <c r="E16" s="180"/>
      <c r="F16" s="180"/>
      <c r="G16" s="8">
        <v>0.05</v>
      </c>
      <c r="H16" s="8">
        <v>0.01</v>
      </c>
      <c r="I16" s="180"/>
    </row>
    <row r="17" spans="1:10" x14ac:dyDescent="0.25">
      <c r="B17" s="20" t="s">
        <v>33</v>
      </c>
      <c r="C17" s="2">
        <f>F24-1</f>
        <v>3</v>
      </c>
      <c r="D17" s="18">
        <f>C25</f>
        <v>109.13963333332504</v>
      </c>
      <c r="E17" s="18">
        <f>D17/C17</f>
        <v>36.379877777775015</v>
      </c>
      <c r="F17" s="18">
        <f>E17/E19</f>
        <v>2.5836272822234565</v>
      </c>
      <c r="G17" s="18">
        <f>FINV(0.05,C17,C19)</f>
        <v>3.2873821046365093</v>
      </c>
      <c r="H17" s="18">
        <f>FINV(0.01,C17,C19)</f>
        <v>5.4169648578184191</v>
      </c>
      <c r="I17" s="2" t="str">
        <f>IF(F17&lt;G17,"tn",IF(F17&lt;H17,"*","**"))</f>
        <v>tn</v>
      </c>
    </row>
    <row r="18" spans="1:10" x14ac:dyDescent="0.25">
      <c r="B18" s="20" t="s">
        <v>34</v>
      </c>
      <c r="C18" s="2">
        <f>F23-1</f>
        <v>5</v>
      </c>
      <c r="D18" s="18">
        <f>C26</f>
        <v>71.044133333329228</v>
      </c>
      <c r="E18" s="144">
        <f>D18/C18</f>
        <v>14.208826666665846</v>
      </c>
      <c r="F18" s="145">
        <f>E18/E19</f>
        <v>1.0090828905095692</v>
      </c>
      <c r="G18" s="145">
        <f>FINV(0.05,C18,C19)</f>
        <v>2.9012945362361564</v>
      </c>
      <c r="H18" s="145">
        <f>FINV(0.01,C18,C19)</f>
        <v>4.5556139846530046</v>
      </c>
      <c r="I18" s="21" t="str">
        <f>IF(F18&lt;G18,"tn",IF(F18&lt;H18,"*","**"))</f>
        <v>tn</v>
      </c>
    </row>
    <row r="19" spans="1:10" x14ac:dyDescent="0.25">
      <c r="B19" s="20" t="s">
        <v>35</v>
      </c>
      <c r="C19" s="2">
        <f>C17*C18</f>
        <v>15</v>
      </c>
      <c r="D19" s="18">
        <f>C27</f>
        <v>211.2139666666626</v>
      </c>
      <c r="E19" s="18">
        <f>D19/C19</f>
        <v>14.080931111110839</v>
      </c>
      <c r="F19" s="146"/>
      <c r="G19" s="146"/>
      <c r="H19" s="146"/>
      <c r="I19" s="22"/>
    </row>
    <row r="20" spans="1:10" x14ac:dyDescent="0.25">
      <c r="B20" s="20" t="s">
        <v>18</v>
      </c>
      <c r="C20" s="2">
        <f>C17+C18+C19</f>
        <v>23</v>
      </c>
      <c r="D20" s="18">
        <f>C24</f>
        <v>391.39773333331686</v>
      </c>
      <c r="E20" s="146"/>
      <c r="F20" s="146"/>
      <c r="G20" s="146"/>
      <c r="H20" s="146"/>
      <c r="I20" s="22"/>
    </row>
    <row r="23" spans="1:10" x14ac:dyDescent="0.25">
      <c r="B23" s="36" t="s">
        <v>37</v>
      </c>
      <c r="C23" s="37">
        <f>((G11^2)/(F23*F24))</f>
        <v>82804.603266666672</v>
      </c>
      <c r="D23" s="38"/>
      <c r="E23" s="38" t="s">
        <v>23</v>
      </c>
      <c r="F23" s="39">
        <v>6</v>
      </c>
    </row>
    <row r="24" spans="1:10" x14ac:dyDescent="0.25">
      <c r="B24" s="12" t="s">
        <v>38</v>
      </c>
      <c r="C24" s="40">
        <f>(((C5^2)+(D5^2)+(E5^2)+(F5^2)+(C6^2)+(D6^2)+(E6^2)+(F6^2)+(C7^2)+(D7^2)+(E7^2)+(F7^2)+(C8^2)+(D8^2)+(E8^2)+(F8^2)+(C9^2)+(D9^2)+(E9^2)+(F9^2)+(C10^2)+(D10^2)+(E10^2)+(F10^2))-C23)</f>
        <v>391.39773333331686</v>
      </c>
      <c r="D24" s="4"/>
      <c r="E24" s="4" t="s">
        <v>36</v>
      </c>
      <c r="F24" s="41">
        <v>4</v>
      </c>
    </row>
    <row r="25" spans="1:10" x14ac:dyDescent="0.25">
      <c r="B25" s="42" t="s">
        <v>39</v>
      </c>
      <c r="C25" s="40">
        <f>(((C11^2)+(D11^2)+(E11^2)+(F11^2))/F23)-C23</f>
        <v>109.13963333332504</v>
      </c>
      <c r="D25" s="4"/>
      <c r="E25" s="4"/>
      <c r="F25" s="41"/>
    </row>
    <row r="26" spans="1:10" x14ac:dyDescent="0.25">
      <c r="B26" s="42" t="s">
        <v>40</v>
      </c>
      <c r="C26" s="40">
        <f>(((G5^2)+(G6^2)+(G7^2)+(G8^2)+(G9^2)+(G10^2))/F24)-C23</f>
        <v>71.044133333329228</v>
      </c>
      <c r="D26" s="4"/>
      <c r="E26" s="4"/>
      <c r="F26" s="41"/>
    </row>
    <row r="27" spans="1:10" x14ac:dyDescent="0.25">
      <c r="B27" s="43" t="s">
        <v>41</v>
      </c>
      <c r="C27" s="44">
        <f>C24-C25-C26</f>
        <v>211.2139666666626</v>
      </c>
      <c r="D27" s="45"/>
      <c r="E27" s="45"/>
      <c r="F27" s="46"/>
    </row>
    <row r="30" spans="1:10" x14ac:dyDescent="0.25">
      <c r="A30" s="17"/>
      <c r="B30" s="180" t="s">
        <v>42</v>
      </c>
      <c r="C30" s="180"/>
      <c r="D30" s="17"/>
      <c r="E30" s="17"/>
      <c r="F30" s="17"/>
      <c r="G30" s="17"/>
      <c r="H30" s="17"/>
      <c r="I30" s="17"/>
      <c r="J30" s="17"/>
    </row>
    <row r="31" spans="1:10" x14ac:dyDescent="0.25">
      <c r="A31" s="17"/>
      <c r="B31" s="20" t="s">
        <v>43</v>
      </c>
      <c r="C31" s="18">
        <f>SQRT(E19/F24)</f>
        <v>1.8762283383900025</v>
      </c>
      <c r="D31" s="9"/>
      <c r="E31" s="9"/>
      <c r="F31" s="9"/>
      <c r="G31" s="179"/>
      <c r="H31" s="179"/>
      <c r="I31" s="17"/>
      <c r="J31" s="17"/>
    </row>
    <row r="32" spans="1:10" x14ac:dyDescent="0.25">
      <c r="A32" s="17"/>
      <c r="B32" s="20" t="s">
        <v>44</v>
      </c>
      <c r="C32" s="19">
        <v>4.5999999999999996</v>
      </c>
      <c r="D32" s="9"/>
      <c r="E32" s="9"/>
      <c r="F32" s="9"/>
      <c r="G32" s="179"/>
      <c r="H32" s="179"/>
      <c r="I32" s="17"/>
      <c r="J32" s="17"/>
    </row>
    <row r="33" spans="1:10" x14ac:dyDescent="0.25">
      <c r="A33" s="17"/>
      <c r="B33" s="20" t="s">
        <v>45</v>
      </c>
      <c r="C33" s="18">
        <f>C31*C32</f>
        <v>8.6306503565940105</v>
      </c>
      <c r="D33" s="17"/>
      <c r="E33" s="17"/>
      <c r="F33" s="17"/>
      <c r="G33" s="17"/>
      <c r="H33" s="17"/>
      <c r="I33" s="17"/>
      <c r="J33" s="17"/>
    </row>
    <row r="34" spans="1:10" x14ac:dyDescent="0.25">
      <c r="A34" s="17"/>
      <c r="B34" s="9"/>
      <c r="C34" s="17"/>
      <c r="D34" s="17"/>
      <c r="E34" s="17"/>
      <c r="F34" s="17"/>
      <c r="G34" s="17"/>
      <c r="H34" s="17"/>
      <c r="I34" s="17"/>
      <c r="J34" s="17"/>
    </row>
    <row r="35" spans="1:10" x14ac:dyDescent="0.25">
      <c r="A35" s="17"/>
      <c r="B35" s="9"/>
      <c r="C35" s="17"/>
      <c r="D35" s="17"/>
      <c r="E35" s="17"/>
      <c r="F35" s="17"/>
      <c r="G35" s="17"/>
      <c r="H35" s="17"/>
      <c r="I35" s="17"/>
      <c r="J35" s="17"/>
    </row>
    <row r="36" spans="1:10" x14ac:dyDescent="0.25">
      <c r="A36" s="17"/>
      <c r="B36" s="53"/>
      <c r="C36" s="53"/>
      <c r="D36" s="53"/>
      <c r="E36" s="53"/>
      <c r="F36" s="53"/>
      <c r="G36" s="17"/>
      <c r="H36" s="17"/>
      <c r="I36" s="17"/>
      <c r="J36" s="17"/>
    </row>
    <row r="37" spans="1:10" x14ac:dyDescent="0.25">
      <c r="A37" s="17"/>
      <c r="B37" s="17"/>
      <c r="C37" s="76"/>
      <c r="D37" s="17"/>
      <c r="E37" s="77"/>
      <c r="F37" s="17"/>
      <c r="G37" s="17"/>
      <c r="H37" s="17"/>
      <c r="I37" s="17"/>
      <c r="J37" s="17"/>
    </row>
    <row r="38" spans="1:10" x14ac:dyDescent="0.25">
      <c r="A38" s="17"/>
      <c r="B38" s="17"/>
      <c r="C38" s="76"/>
      <c r="D38" s="17"/>
      <c r="E38" s="17"/>
      <c r="F38" s="17"/>
      <c r="G38" s="17"/>
      <c r="H38" s="17"/>
      <c r="I38" s="17"/>
      <c r="J38" s="17"/>
    </row>
    <row r="39" spans="1:10" x14ac:dyDescent="0.25">
      <c r="A39" s="17"/>
      <c r="B39" s="17"/>
      <c r="C39" s="76"/>
      <c r="D39" s="17"/>
      <c r="E39" s="77"/>
      <c r="F39" s="17"/>
      <c r="G39" s="17"/>
      <c r="H39" s="17"/>
      <c r="I39" s="17"/>
      <c r="J39" s="17"/>
    </row>
    <row r="40" spans="1:10" x14ac:dyDescent="0.25">
      <c r="A40" s="17"/>
      <c r="B40" s="17"/>
      <c r="C40" s="76"/>
      <c r="D40" s="17"/>
      <c r="E40" s="77"/>
      <c r="F40" s="17"/>
      <c r="G40" s="17"/>
      <c r="H40" s="17"/>
      <c r="I40" s="17"/>
      <c r="J40" s="17"/>
    </row>
    <row r="41" spans="1:10" x14ac:dyDescent="0.25">
      <c r="A41" s="17"/>
      <c r="B41" s="17"/>
      <c r="C41" s="76"/>
      <c r="D41" s="17"/>
      <c r="E41" s="77"/>
      <c r="F41" s="77"/>
      <c r="G41" s="17"/>
      <c r="H41" s="17"/>
      <c r="I41" s="17"/>
      <c r="J41" s="17"/>
    </row>
    <row r="42" spans="1:10" x14ac:dyDescent="0.25">
      <c r="A42" s="17"/>
      <c r="B42" s="17"/>
      <c r="C42" s="76"/>
      <c r="D42" s="17"/>
      <c r="E42" s="17"/>
      <c r="F42" s="17"/>
      <c r="G42" s="17"/>
      <c r="H42" s="17"/>
      <c r="I42" s="17"/>
      <c r="J42" s="17"/>
    </row>
    <row r="43" spans="1:10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</row>
    <row r="44" spans="1:10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</row>
    <row r="45" spans="1:10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</row>
    <row r="46" spans="1:10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</row>
    <row r="47" spans="1:10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</row>
    <row r="48" spans="1:10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</row>
    <row r="49" spans="1:10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</row>
    <row r="50" spans="1:10" x14ac:dyDescent="0.25">
      <c r="A50" s="17"/>
      <c r="B50" s="179"/>
      <c r="C50" s="17"/>
      <c r="D50" s="17"/>
      <c r="E50" s="17"/>
      <c r="F50" s="17"/>
      <c r="G50" s="17"/>
      <c r="H50" s="17"/>
      <c r="I50" s="17"/>
      <c r="J50" s="17"/>
    </row>
    <row r="51" spans="1:10" x14ac:dyDescent="0.25">
      <c r="A51" s="17"/>
      <c r="B51" s="179"/>
      <c r="C51" s="17"/>
      <c r="D51" s="17"/>
      <c r="E51" s="17"/>
      <c r="F51" s="17"/>
      <c r="G51" s="17"/>
      <c r="H51" s="17"/>
      <c r="I51" s="17"/>
      <c r="J51" s="17"/>
    </row>
    <row r="52" spans="1:10" x14ac:dyDescent="0.25">
      <c r="A52" s="17"/>
      <c r="B52" s="9"/>
      <c r="C52" s="17"/>
      <c r="D52" s="17"/>
      <c r="E52" s="17"/>
      <c r="F52" s="17"/>
      <c r="G52" s="17"/>
      <c r="H52" s="17"/>
      <c r="I52" s="17"/>
      <c r="J52" s="17"/>
    </row>
    <row r="53" spans="1:10" x14ac:dyDescent="0.25">
      <c r="A53" s="17"/>
      <c r="B53" s="9"/>
      <c r="C53" s="17"/>
      <c r="D53" s="17"/>
      <c r="E53" s="17"/>
      <c r="F53" s="17"/>
      <c r="G53" s="17"/>
      <c r="H53" s="17"/>
      <c r="I53" s="17"/>
      <c r="J53" s="17"/>
    </row>
    <row r="54" spans="1:10" x14ac:dyDescent="0.25">
      <c r="A54" s="17"/>
      <c r="B54" s="9"/>
      <c r="C54" s="17"/>
      <c r="D54" s="17"/>
      <c r="E54" s="17"/>
      <c r="F54" s="17"/>
      <c r="G54" s="17"/>
      <c r="H54" s="17"/>
      <c r="I54" s="17"/>
      <c r="J54" s="17"/>
    </row>
    <row r="55" spans="1:10" x14ac:dyDescent="0.25">
      <c r="A55" s="17"/>
      <c r="B55" s="9"/>
      <c r="C55" s="17"/>
      <c r="D55" s="17"/>
      <c r="E55" s="17"/>
      <c r="F55" s="17"/>
      <c r="G55" s="17"/>
      <c r="H55" s="17"/>
      <c r="I55" s="17"/>
      <c r="J55" s="17"/>
    </row>
    <row r="56" spans="1:10" x14ac:dyDescent="0.25">
      <c r="A56" s="17"/>
      <c r="B56" s="9"/>
      <c r="C56" s="17"/>
      <c r="D56" s="17"/>
      <c r="E56" s="17"/>
      <c r="F56" s="17"/>
      <c r="G56" s="17"/>
      <c r="H56" s="17"/>
      <c r="I56" s="17"/>
      <c r="J56" s="17"/>
    </row>
    <row r="57" spans="1:10" x14ac:dyDescent="0.25">
      <c r="A57" s="17"/>
      <c r="B57" s="9"/>
      <c r="C57" s="17"/>
      <c r="D57" s="17"/>
      <c r="E57" s="17"/>
      <c r="F57" s="17"/>
      <c r="G57" s="17"/>
      <c r="H57" s="17"/>
      <c r="I57" s="17"/>
      <c r="J57" s="17"/>
    </row>
    <row r="58" spans="1:10" x14ac:dyDescent="0.25">
      <c r="A58" s="17"/>
      <c r="B58" s="9"/>
      <c r="C58" s="17"/>
      <c r="D58" s="17"/>
      <c r="E58" s="17"/>
      <c r="F58" s="17"/>
      <c r="G58" s="17"/>
      <c r="H58" s="17"/>
      <c r="I58" s="17"/>
      <c r="J58" s="17"/>
    </row>
    <row r="59" spans="1:10" x14ac:dyDescent="0.25">
      <c r="A59" s="17"/>
      <c r="B59" s="9"/>
      <c r="C59" s="17"/>
      <c r="D59" s="17"/>
      <c r="E59" s="17"/>
      <c r="F59" s="17"/>
      <c r="G59" s="17"/>
      <c r="H59" s="17"/>
      <c r="I59" s="17"/>
      <c r="J59" s="17"/>
    </row>
    <row r="60" spans="1:10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</row>
    <row r="61" spans="1:10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</row>
    <row r="62" spans="1:10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</row>
    <row r="63" spans="1:10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</row>
    <row r="64" spans="1:10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</row>
    <row r="65" spans="1:10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</row>
    <row r="66" spans="1:10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</row>
    <row r="67" spans="1:10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</row>
    <row r="68" spans="1:10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</row>
    <row r="69" spans="1:10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</row>
    <row r="70" spans="1:10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</row>
    <row r="71" spans="1:10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</row>
  </sheetData>
  <sortState ref="A2:I11">
    <sortCondition ref="F37"/>
  </sortState>
  <mergeCells count="17">
    <mergeCell ref="E15:E16"/>
    <mergeCell ref="F15:F16"/>
    <mergeCell ref="B50:B51"/>
    <mergeCell ref="H3:H4"/>
    <mergeCell ref="I15:I16"/>
    <mergeCell ref="B2:I2"/>
    <mergeCell ref="I3:I4"/>
    <mergeCell ref="B30:C30"/>
    <mergeCell ref="H31:H32"/>
    <mergeCell ref="G31:G32"/>
    <mergeCell ref="B3:B4"/>
    <mergeCell ref="C3:F3"/>
    <mergeCell ref="G3:G4"/>
    <mergeCell ref="G15:H15"/>
    <mergeCell ref="B15:B16"/>
    <mergeCell ref="C15:C16"/>
    <mergeCell ref="D15:D1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2"/>
  <sheetViews>
    <sheetView topLeftCell="A31" zoomScaleNormal="100" workbookViewId="0">
      <selection activeCell="N8" sqref="N8"/>
    </sheetView>
  </sheetViews>
  <sheetFormatPr defaultRowHeight="15" x14ac:dyDescent="0.25"/>
  <cols>
    <col min="1" max="1" width="9.140625" style="5"/>
    <col min="2" max="2" width="12" style="5" customWidth="1"/>
    <col min="3" max="3" width="9.140625" style="5"/>
    <col min="4" max="4" width="11.28515625" style="5" customWidth="1"/>
    <col min="5" max="5" width="15.42578125" style="5" customWidth="1"/>
    <col min="6" max="6" width="17.42578125" style="5" bestFit="1" customWidth="1"/>
    <col min="7" max="9" width="9.140625" style="5"/>
    <col min="10" max="10" width="26.28515625" style="5" customWidth="1"/>
    <col min="11" max="16384" width="9.140625" style="5"/>
  </cols>
  <sheetData>
    <row r="2" spans="1:9" ht="20.25" x14ac:dyDescent="0.25">
      <c r="A2" s="160"/>
      <c r="B2" s="190" t="s">
        <v>105</v>
      </c>
      <c r="C2" s="191"/>
      <c r="D2" s="191"/>
      <c r="E2" s="191"/>
      <c r="F2" s="191"/>
      <c r="G2" s="191"/>
      <c r="H2" s="191"/>
      <c r="I2" s="191"/>
    </row>
    <row r="3" spans="1:9" x14ac:dyDescent="0.25">
      <c r="B3" s="180" t="s">
        <v>34</v>
      </c>
      <c r="C3" s="180" t="s">
        <v>13</v>
      </c>
      <c r="D3" s="180"/>
      <c r="E3" s="180"/>
      <c r="F3" s="180"/>
      <c r="G3" s="180" t="s">
        <v>20</v>
      </c>
      <c r="H3" s="180" t="s">
        <v>19</v>
      </c>
      <c r="I3" s="180" t="s">
        <v>47</v>
      </c>
    </row>
    <row r="4" spans="1:9" x14ac:dyDescent="0.25">
      <c r="B4" s="180"/>
      <c r="C4" s="8" t="s">
        <v>14</v>
      </c>
      <c r="D4" s="8" t="s">
        <v>15</v>
      </c>
      <c r="E4" s="8" t="s">
        <v>16</v>
      </c>
      <c r="F4" s="8" t="s">
        <v>17</v>
      </c>
      <c r="G4" s="180"/>
      <c r="H4" s="180"/>
      <c r="I4" s="180"/>
    </row>
    <row r="5" spans="1:9" x14ac:dyDescent="0.25">
      <c r="B5" s="20" t="s">
        <v>6</v>
      </c>
      <c r="C5" s="2">
        <v>7.43</v>
      </c>
      <c r="D5" s="2">
        <v>8.6999999999999993</v>
      </c>
      <c r="E5" s="2">
        <v>9.8699999999999992</v>
      </c>
      <c r="F5" s="2">
        <v>11.07</v>
      </c>
      <c r="G5" s="2">
        <f t="shared" ref="G5:G10" si="0">SUM(C5:F5)</f>
        <v>37.07</v>
      </c>
      <c r="H5" s="19">
        <f t="shared" ref="H5:H10" si="1">AVERAGE(C5:F5)</f>
        <v>9.2675000000000001</v>
      </c>
      <c r="I5" s="19">
        <f t="shared" ref="I5:I10" si="2">STDEV(C5:F5)</f>
        <v>1.56103331162406</v>
      </c>
    </row>
    <row r="6" spans="1:9" x14ac:dyDescent="0.25">
      <c r="B6" s="20" t="s">
        <v>7</v>
      </c>
      <c r="C6" s="2">
        <v>6.4</v>
      </c>
      <c r="D6" s="2">
        <v>10.31</v>
      </c>
      <c r="E6" s="2">
        <v>8.91</v>
      </c>
      <c r="F6" s="2">
        <v>8.75</v>
      </c>
      <c r="G6" s="2">
        <f t="shared" si="0"/>
        <v>34.370000000000005</v>
      </c>
      <c r="H6" s="19">
        <f t="shared" si="1"/>
        <v>8.5925000000000011</v>
      </c>
      <c r="I6" s="19">
        <f t="shared" si="2"/>
        <v>1.6209539372439452</v>
      </c>
    </row>
    <row r="7" spans="1:9" x14ac:dyDescent="0.25">
      <c r="B7" s="20" t="s">
        <v>8</v>
      </c>
      <c r="C7" s="2">
        <v>8.3800000000000008</v>
      </c>
      <c r="D7" s="2">
        <v>10.94</v>
      </c>
      <c r="E7" s="2">
        <v>10.36</v>
      </c>
      <c r="F7" s="2">
        <v>9.66</v>
      </c>
      <c r="G7" s="2">
        <f t="shared" si="0"/>
        <v>39.340000000000003</v>
      </c>
      <c r="H7" s="19">
        <f t="shared" si="1"/>
        <v>9.8350000000000009</v>
      </c>
      <c r="I7" s="19">
        <f t="shared" si="2"/>
        <v>1.1021645370209774</v>
      </c>
    </row>
    <row r="8" spans="1:9" x14ac:dyDescent="0.25">
      <c r="B8" s="20" t="s">
        <v>9</v>
      </c>
      <c r="C8" s="2">
        <v>11.75</v>
      </c>
      <c r="D8" s="2">
        <v>10.199999999999999</v>
      </c>
      <c r="E8" s="2">
        <v>10.36</v>
      </c>
      <c r="F8" s="2">
        <v>10.48</v>
      </c>
      <c r="G8" s="2">
        <f t="shared" si="0"/>
        <v>42.790000000000006</v>
      </c>
      <c r="H8" s="19">
        <f t="shared" si="1"/>
        <v>10.697500000000002</v>
      </c>
      <c r="I8" s="19">
        <f t="shared" si="2"/>
        <v>0.71097937147758861</v>
      </c>
    </row>
    <row r="9" spans="1:9" x14ac:dyDescent="0.25">
      <c r="B9" s="20" t="s">
        <v>10</v>
      </c>
      <c r="C9" s="2">
        <v>12.03</v>
      </c>
      <c r="D9" s="2">
        <v>12.92</v>
      </c>
      <c r="E9" s="2">
        <v>12.15</v>
      </c>
      <c r="F9" s="2">
        <v>12.56</v>
      </c>
      <c r="G9" s="2">
        <f t="shared" si="0"/>
        <v>49.660000000000004</v>
      </c>
      <c r="H9" s="19">
        <f t="shared" si="1"/>
        <v>12.415000000000001</v>
      </c>
      <c r="I9" s="19">
        <f t="shared" si="2"/>
        <v>0.40599671591446829</v>
      </c>
    </row>
    <row r="10" spans="1:9" x14ac:dyDescent="0.25">
      <c r="B10" s="20" t="s">
        <v>11</v>
      </c>
      <c r="C10" s="2">
        <v>9.14</v>
      </c>
      <c r="D10" s="2">
        <v>13.23</v>
      </c>
      <c r="E10" s="2">
        <v>13.17</v>
      </c>
      <c r="F10" s="2">
        <v>13.53</v>
      </c>
      <c r="G10" s="2">
        <f t="shared" si="0"/>
        <v>49.07</v>
      </c>
      <c r="H10" s="19">
        <f t="shared" si="1"/>
        <v>12.2675</v>
      </c>
      <c r="I10" s="19">
        <f t="shared" si="2"/>
        <v>2.0909387843741314</v>
      </c>
    </row>
    <row r="11" spans="1:9" x14ac:dyDescent="0.25">
      <c r="B11" s="35" t="s">
        <v>18</v>
      </c>
      <c r="C11" s="23">
        <f>SUM(C5:C10)</f>
        <v>55.13</v>
      </c>
      <c r="D11" s="23">
        <f>SUM(D5:D10)</f>
        <v>66.3</v>
      </c>
      <c r="E11" s="23">
        <f>SUM(E5:E10)</f>
        <v>64.819999999999993</v>
      </c>
      <c r="F11" s="23">
        <f>SUM(F5:F10)</f>
        <v>66.05</v>
      </c>
      <c r="G11" s="33">
        <f>SUM(G5:G10)</f>
        <v>252.29999999999998</v>
      </c>
    </row>
    <row r="12" spans="1:9" x14ac:dyDescent="0.25">
      <c r="B12" s="9"/>
      <c r="C12" s="17"/>
      <c r="D12" s="17"/>
      <c r="E12" s="17"/>
      <c r="F12" s="17"/>
      <c r="G12" s="17"/>
    </row>
    <row r="13" spans="1:9" x14ac:dyDescent="0.25">
      <c r="B13" s="34"/>
      <c r="C13" s="34"/>
      <c r="D13" s="34"/>
      <c r="E13" s="34"/>
      <c r="F13" s="34"/>
      <c r="G13" s="34"/>
    </row>
    <row r="15" spans="1:9" x14ac:dyDescent="0.25">
      <c r="B15" s="182" t="s">
        <v>26</v>
      </c>
      <c r="C15" s="182" t="s">
        <v>27</v>
      </c>
      <c r="D15" s="182" t="s">
        <v>28</v>
      </c>
      <c r="E15" s="182" t="s">
        <v>29</v>
      </c>
      <c r="F15" s="182" t="s">
        <v>31</v>
      </c>
      <c r="G15" s="181" t="s">
        <v>30</v>
      </c>
      <c r="H15" s="184"/>
      <c r="I15" s="182" t="s">
        <v>51</v>
      </c>
    </row>
    <row r="16" spans="1:9" x14ac:dyDescent="0.25">
      <c r="B16" s="192"/>
      <c r="C16" s="192"/>
      <c r="D16" s="192"/>
      <c r="E16" s="192"/>
      <c r="F16" s="192"/>
      <c r="G16" s="8">
        <v>0.05</v>
      </c>
      <c r="H16" s="8">
        <v>0.01</v>
      </c>
      <c r="I16" s="192"/>
    </row>
    <row r="17" spans="2:10" x14ac:dyDescent="0.25">
      <c r="B17" s="20" t="s">
        <v>33</v>
      </c>
      <c r="C17" s="2">
        <f>F24-1</f>
        <v>3</v>
      </c>
      <c r="D17" s="18">
        <f>C25</f>
        <v>14.236550000000534</v>
      </c>
      <c r="E17" s="18">
        <f>D17/C17</f>
        <v>4.7455166666668447</v>
      </c>
      <c r="F17" s="18">
        <f>E17/E19</f>
        <v>3.6082548694101404</v>
      </c>
      <c r="G17" s="18">
        <f>FINV(0.05,C17,C19)</f>
        <v>3.2873821046365093</v>
      </c>
      <c r="H17" s="18">
        <f>FINV(0.01,C17,C19)</f>
        <v>5.4169648578184191</v>
      </c>
      <c r="I17" s="2" t="str">
        <f>IF(F17&lt;G17,"tn",IF(F17&lt;H17,"*","**"))</f>
        <v>*</v>
      </c>
      <c r="J17" s="5" t="s">
        <v>66</v>
      </c>
    </row>
    <row r="18" spans="2:10" x14ac:dyDescent="0.25">
      <c r="B18" s="20" t="s">
        <v>34</v>
      </c>
      <c r="C18" s="2">
        <f>F23-1</f>
        <v>5</v>
      </c>
      <c r="D18" s="18">
        <f>C26</f>
        <v>49.716750000000957</v>
      </c>
      <c r="E18" s="144">
        <f>D18/C18</f>
        <v>9.9433500000001906</v>
      </c>
      <c r="F18" s="145">
        <f>E18/E19</f>
        <v>7.5604288375516537</v>
      </c>
      <c r="G18" s="145">
        <f>FINV(0.05,C18,C19)</f>
        <v>2.9012945362361564</v>
      </c>
      <c r="H18" s="145">
        <f>FINV(0.01,C18,C19)</f>
        <v>4.5556139846530046</v>
      </c>
      <c r="I18" s="21" t="str">
        <f>IF(F18&lt;G18,"tn",IF(F18&lt;H18,"*","**"))</f>
        <v>**</v>
      </c>
      <c r="J18" s="5" t="s">
        <v>67</v>
      </c>
    </row>
    <row r="19" spans="2:10" x14ac:dyDescent="0.25">
      <c r="B19" s="20" t="s">
        <v>35</v>
      </c>
      <c r="C19" s="2">
        <f>C17*C18</f>
        <v>15</v>
      </c>
      <c r="D19" s="18">
        <f>C27</f>
        <v>19.727749999999105</v>
      </c>
      <c r="E19" s="18">
        <f>D19/C19</f>
        <v>1.3151833333332736</v>
      </c>
      <c r="F19" s="146"/>
      <c r="G19" s="146"/>
      <c r="H19" s="146"/>
      <c r="I19" s="22"/>
    </row>
    <row r="20" spans="2:10" x14ac:dyDescent="0.25">
      <c r="B20" s="20" t="s">
        <v>18</v>
      </c>
      <c r="C20" s="2">
        <f>C17+C18+C19</f>
        <v>23</v>
      </c>
      <c r="D20" s="18">
        <f>C24</f>
        <v>83.681050000000596</v>
      </c>
      <c r="E20" s="146"/>
      <c r="F20" s="146"/>
      <c r="G20" s="146"/>
      <c r="H20" s="146"/>
      <c r="I20" s="22"/>
    </row>
    <row r="23" spans="2:10" x14ac:dyDescent="0.25">
      <c r="B23" s="36" t="s">
        <v>37</v>
      </c>
      <c r="C23" s="147">
        <f>((G11^2)/(F23*F24))</f>
        <v>2652.3037499999996</v>
      </c>
      <c r="D23" s="38"/>
      <c r="E23" s="38" t="s">
        <v>23</v>
      </c>
      <c r="F23" s="39">
        <v>6</v>
      </c>
    </row>
    <row r="24" spans="2:10" x14ac:dyDescent="0.25">
      <c r="B24" s="12" t="s">
        <v>38</v>
      </c>
      <c r="C24" s="58">
        <f>(((C5^2)+(D5^2)+(E5^2)+(F5^2)+(C6^2)+(D6^2)+(E6^2)+(F6^2)+(C7^2)+(D7^2)+(E7^2)+(F7^2)+(C8^2)+(D8^2)+(E8^2)+(F8^2)+(C9^2)+(D9^2)+(E9^2)+(F9^2)+(C10^2)+(D10^2)+(E10^2)+(F10^2))-C23)</f>
        <v>83.681050000000596</v>
      </c>
      <c r="D24" s="26"/>
      <c r="E24" s="26" t="s">
        <v>36</v>
      </c>
      <c r="F24" s="41">
        <v>4</v>
      </c>
    </row>
    <row r="25" spans="2:10" x14ac:dyDescent="0.25">
      <c r="B25" s="42" t="s">
        <v>39</v>
      </c>
      <c r="C25" s="58">
        <f>(((C11^2)+(D11^2)+(E11^2)+(F11^2))/F23)-C23</f>
        <v>14.236550000000534</v>
      </c>
      <c r="D25" s="26"/>
      <c r="E25" s="26"/>
      <c r="F25" s="41"/>
    </row>
    <row r="26" spans="2:10" x14ac:dyDescent="0.25">
      <c r="B26" s="42" t="s">
        <v>40</v>
      </c>
      <c r="C26" s="58">
        <f>(((G5^2)+(G6^2)+(G7^2)+(G8^2)+(G9^2)+(G10^2))/F24)-C23</f>
        <v>49.716750000000957</v>
      </c>
      <c r="D26" s="26"/>
      <c r="E26" s="26"/>
      <c r="F26" s="41"/>
    </row>
    <row r="27" spans="2:10" x14ac:dyDescent="0.25">
      <c r="B27" s="43" t="s">
        <v>41</v>
      </c>
      <c r="C27" s="66">
        <f>C24-C25-C26</f>
        <v>19.727749999999105</v>
      </c>
      <c r="D27" s="51"/>
      <c r="E27" s="51"/>
      <c r="F27" s="46"/>
    </row>
    <row r="30" spans="2:10" x14ac:dyDescent="0.25">
      <c r="B30" s="180" t="s">
        <v>42</v>
      </c>
      <c r="C30" s="180"/>
    </row>
    <row r="31" spans="2:10" x14ac:dyDescent="0.25">
      <c r="B31" s="20" t="s">
        <v>43</v>
      </c>
      <c r="C31" s="19">
        <f>SQRT(E19/F24)</f>
        <v>0.57340721423201368</v>
      </c>
    </row>
    <row r="32" spans="2:10" x14ac:dyDescent="0.25">
      <c r="B32" s="20" t="s">
        <v>44</v>
      </c>
      <c r="C32" s="19">
        <v>4.5999999999999996</v>
      </c>
    </row>
    <row r="33" spans="2:6" x14ac:dyDescent="0.25">
      <c r="B33" s="20" t="s">
        <v>45</v>
      </c>
      <c r="C33" s="19">
        <f>C31*C32</f>
        <v>2.6376731854672628</v>
      </c>
    </row>
    <row r="36" spans="2:6" x14ac:dyDescent="0.25">
      <c r="B36" s="8" t="s">
        <v>12</v>
      </c>
      <c r="C36" s="8" t="s">
        <v>19</v>
      </c>
      <c r="D36" s="8" t="s">
        <v>50</v>
      </c>
      <c r="E36" s="52" t="s">
        <v>59</v>
      </c>
      <c r="F36" s="52" t="s">
        <v>60</v>
      </c>
    </row>
    <row r="37" spans="2:6" x14ac:dyDescent="0.25">
      <c r="B37" s="2" t="str">
        <f>B6</f>
        <v>R2F2</v>
      </c>
      <c r="C37" s="19">
        <f>H6</f>
        <v>8.5925000000000011</v>
      </c>
      <c r="D37" s="2" t="s">
        <v>61</v>
      </c>
      <c r="E37" s="59">
        <f>C37+C33</f>
        <v>11.230173185467264</v>
      </c>
      <c r="F37" s="2"/>
    </row>
    <row r="38" spans="2:6" x14ac:dyDescent="0.25">
      <c r="B38" s="2" t="str">
        <f>B5</f>
        <v xml:space="preserve">R1F1 </v>
      </c>
      <c r="C38" s="19">
        <f>H5</f>
        <v>9.2675000000000001</v>
      </c>
      <c r="D38" s="2" t="s">
        <v>61</v>
      </c>
      <c r="E38" s="2"/>
      <c r="F38" s="2"/>
    </row>
    <row r="39" spans="2:6" x14ac:dyDescent="0.25">
      <c r="B39" s="2" t="str">
        <f>B7</f>
        <v>R3F3</v>
      </c>
      <c r="C39" s="19">
        <f>H7</f>
        <v>9.8350000000000009</v>
      </c>
      <c r="D39" s="2" t="s">
        <v>65</v>
      </c>
      <c r="E39" s="59"/>
      <c r="F39" s="2"/>
    </row>
    <row r="40" spans="2:6" x14ac:dyDescent="0.25">
      <c r="B40" s="2" t="str">
        <f>B8</f>
        <v>R4F4</v>
      </c>
      <c r="C40" s="19">
        <f>H8</f>
        <v>10.697500000000002</v>
      </c>
      <c r="D40" s="2" t="s">
        <v>65</v>
      </c>
      <c r="E40" s="59"/>
      <c r="F40" s="2"/>
    </row>
    <row r="41" spans="2:6" x14ac:dyDescent="0.25">
      <c r="B41" s="2" t="str">
        <f>B10</f>
        <v>R6F6</v>
      </c>
      <c r="C41" s="19">
        <f>H10</f>
        <v>12.2675</v>
      </c>
      <c r="D41" s="2" t="s">
        <v>62</v>
      </c>
      <c r="E41" s="59">
        <f>C41+C33</f>
        <v>14.905173185467262</v>
      </c>
      <c r="F41" s="75">
        <f>C41-C33</f>
        <v>9.6298268145327377</v>
      </c>
    </row>
    <row r="42" spans="2:6" x14ac:dyDescent="0.25">
      <c r="B42" s="2" t="str">
        <f>B9</f>
        <v>R5F5</v>
      </c>
      <c r="C42" s="19">
        <f>H9</f>
        <v>12.415000000000001</v>
      </c>
      <c r="D42" s="2" t="s">
        <v>62</v>
      </c>
      <c r="E42" s="2"/>
      <c r="F42" s="2"/>
    </row>
  </sheetData>
  <sortState ref="L5:L10">
    <sortCondition ref="L5"/>
  </sortState>
  <mergeCells count="14">
    <mergeCell ref="I3:I4"/>
    <mergeCell ref="B2:I2"/>
    <mergeCell ref="B30:C30"/>
    <mergeCell ref="B3:B4"/>
    <mergeCell ref="C3:F3"/>
    <mergeCell ref="G3:G4"/>
    <mergeCell ref="H3:H4"/>
    <mergeCell ref="G15:H15"/>
    <mergeCell ref="I15:I16"/>
    <mergeCell ref="B15:B16"/>
    <mergeCell ref="C15:C16"/>
    <mergeCell ref="D15:D16"/>
    <mergeCell ref="E15:E16"/>
    <mergeCell ref="F15:F1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2"/>
  <sheetViews>
    <sheetView topLeftCell="A40" zoomScale="98" zoomScaleNormal="98" workbookViewId="0">
      <selection activeCell="P10" sqref="P10"/>
    </sheetView>
  </sheetViews>
  <sheetFormatPr defaultRowHeight="15" x14ac:dyDescent="0.25"/>
  <cols>
    <col min="1" max="1" width="9.140625" style="5"/>
    <col min="2" max="2" width="11.140625" style="5" customWidth="1"/>
    <col min="3" max="3" width="13.140625" style="5" customWidth="1"/>
    <col min="4" max="4" width="9.140625" style="5" customWidth="1"/>
    <col min="5" max="5" width="14.5703125" style="5" customWidth="1"/>
    <col min="6" max="6" width="15.28515625" style="5" customWidth="1"/>
    <col min="7" max="8" width="9.140625" style="5"/>
    <col min="9" max="9" width="12" style="5" customWidth="1"/>
    <col min="10" max="16384" width="9.140625" style="5"/>
  </cols>
  <sheetData>
    <row r="2" spans="1:9" ht="20.25" x14ac:dyDescent="0.25">
      <c r="A2" s="160"/>
      <c r="B2" s="190" t="s">
        <v>104</v>
      </c>
      <c r="C2" s="190"/>
      <c r="D2" s="190"/>
      <c r="E2" s="190"/>
      <c r="F2" s="190"/>
      <c r="G2" s="190"/>
      <c r="H2" s="190"/>
      <c r="I2" s="190"/>
    </row>
    <row r="3" spans="1:9" x14ac:dyDescent="0.25">
      <c r="B3" s="180" t="s">
        <v>12</v>
      </c>
      <c r="C3" s="180" t="s">
        <v>13</v>
      </c>
      <c r="D3" s="180"/>
      <c r="E3" s="180"/>
      <c r="F3" s="180"/>
      <c r="G3" s="180" t="s">
        <v>18</v>
      </c>
      <c r="H3" s="180" t="s">
        <v>19</v>
      </c>
      <c r="I3" s="180" t="s">
        <v>47</v>
      </c>
    </row>
    <row r="4" spans="1:9" x14ac:dyDescent="0.25">
      <c r="B4" s="180"/>
      <c r="C4" s="8" t="s">
        <v>14</v>
      </c>
      <c r="D4" s="8" t="s">
        <v>15</v>
      </c>
      <c r="E4" s="8" t="s">
        <v>16</v>
      </c>
      <c r="F4" s="8" t="s">
        <v>17</v>
      </c>
      <c r="G4" s="180"/>
      <c r="H4" s="180"/>
      <c r="I4" s="180"/>
    </row>
    <row r="5" spans="1:9" x14ac:dyDescent="0.25">
      <c r="B5" s="20" t="s">
        <v>6</v>
      </c>
      <c r="C5" s="2">
        <v>18.55</v>
      </c>
      <c r="D5" s="2">
        <v>18.11</v>
      </c>
      <c r="E5" s="2">
        <v>20.04</v>
      </c>
      <c r="F5" s="2">
        <v>21.43</v>
      </c>
      <c r="G5" s="2">
        <f t="shared" ref="G5:G10" si="0">SUM(C5:F5)</f>
        <v>78.13</v>
      </c>
      <c r="H5" s="19">
        <f t="shared" ref="H5:H10" si="1">AVERAGE(C5:F5)</f>
        <v>19.532499999999999</v>
      </c>
      <c r="I5" s="65">
        <f t="shared" ref="I5:I10" si="2">STDEV(C5:F5)</f>
        <v>1.5107255431304081</v>
      </c>
    </row>
    <row r="6" spans="1:9" x14ac:dyDescent="0.25">
      <c r="B6" s="20" t="s">
        <v>7</v>
      </c>
      <c r="C6" s="2">
        <v>17.89</v>
      </c>
      <c r="D6" s="2">
        <v>21.49</v>
      </c>
      <c r="E6" s="2">
        <v>18.38</v>
      </c>
      <c r="F6" s="2">
        <v>17.25</v>
      </c>
      <c r="G6" s="2">
        <f t="shared" si="0"/>
        <v>75.009999999999991</v>
      </c>
      <c r="H6" s="19">
        <f t="shared" si="1"/>
        <v>18.752499999999998</v>
      </c>
      <c r="I6" s="65">
        <f t="shared" si="2"/>
        <v>1.8827351557419496</v>
      </c>
    </row>
    <row r="7" spans="1:9" x14ac:dyDescent="0.25">
      <c r="B7" s="20" t="s">
        <v>8</v>
      </c>
      <c r="C7" s="2">
        <v>20.43</v>
      </c>
      <c r="D7" s="2">
        <v>21.11</v>
      </c>
      <c r="E7" s="2">
        <v>20.61</v>
      </c>
      <c r="F7" s="2">
        <v>19.53</v>
      </c>
      <c r="G7" s="2">
        <f t="shared" si="0"/>
        <v>81.680000000000007</v>
      </c>
      <c r="H7" s="19">
        <f t="shared" si="1"/>
        <v>20.420000000000002</v>
      </c>
      <c r="I7" s="65">
        <f t="shared" si="2"/>
        <v>0.65939366087338069</v>
      </c>
    </row>
    <row r="8" spans="1:9" x14ac:dyDescent="0.25">
      <c r="B8" s="20" t="s">
        <v>9</v>
      </c>
      <c r="C8" s="2">
        <v>24.78</v>
      </c>
      <c r="D8" s="2">
        <v>20.16</v>
      </c>
      <c r="E8" s="2">
        <v>20.56</v>
      </c>
      <c r="F8" s="2">
        <v>20.72</v>
      </c>
      <c r="G8" s="2">
        <f t="shared" si="0"/>
        <v>86.22</v>
      </c>
      <c r="H8" s="19">
        <f t="shared" si="1"/>
        <v>21.555</v>
      </c>
      <c r="I8" s="65">
        <f t="shared" si="2"/>
        <v>2.1628607598887801</v>
      </c>
    </row>
    <row r="9" spans="1:9" x14ac:dyDescent="0.25">
      <c r="B9" s="20" t="s">
        <v>10</v>
      </c>
      <c r="C9" s="2">
        <v>26.78</v>
      </c>
      <c r="D9" s="2">
        <v>21.69</v>
      </c>
      <c r="E9" s="2">
        <v>21.65</v>
      </c>
      <c r="F9" s="2">
        <v>21.52</v>
      </c>
      <c r="G9" s="2">
        <f t="shared" si="0"/>
        <v>91.64</v>
      </c>
      <c r="H9" s="19">
        <f t="shared" si="1"/>
        <v>22.91</v>
      </c>
      <c r="I9" s="65">
        <f t="shared" si="2"/>
        <v>2.5810204700208543</v>
      </c>
    </row>
    <row r="10" spans="1:9" x14ac:dyDescent="0.25">
      <c r="B10" s="20" t="s">
        <v>11</v>
      </c>
      <c r="C10" s="2">
        <v>22.98</v>
      </c>
      <c r="D10" s="2">
        <v>23.27</v>
      </c>
      <c r="E10" s="2">
        <v>22.84</v>
      </c>
      <c r="F10" s="2">
        <v>23.53</v>
      </c>
      <c r="G10" s="2">
        <f t="shared" si="0"/>
        <v>92.62</v>
      </c>
      <c r="H10" s="19">
        <f t="shared" si="1"/>
        <v>23.155000000000001</v>
      </c>
      <c r="I10" s="65">
        <f t="shared" si="2"/>
        <v>0.30751693720292367</v>
      </c>
    </row>
    <row r="11" spans="1:9" x14ac:dyDescent="0.25">
      <c r="B11" s="35" t="s">
        <v>18</v>
      </c>
      <c r="C11" s="23">
        <f>SUM(C5:C10)</f>
        <v>131.41</v>
      </c>
      <c r="D11" s="23">
        <f>SUM(D5:D10)</f>
        <v>125.82999999999998</v>
      </c>
      <c r="E11" s="23">
        <f>SUM(E5:E10)</f>
        <v>124.08000000000001</v>
      </c>
      <c r="F11" s="23">
        <f>SUM(F5:F10)</f>
        <v>123.98</v>
      </c>
      <c r="G11" s="33">
        <f>SUM(G5:G10)</f>
        <v>505.29999999999995</v>
      </c>
    </row>
    <row r="12" spans="1:9" x14ac:dyDescent="0.25">
      <c r="B12" s="9"/>
      <c r="C12" s="17"/>
      <c r="D12" s="17"/>
      <c r="E12" s="17"/>
      <c r="F12" s="17"/>
    </row>
    <row r="15" spans="1:9" x14ac:dyDescent="0.25">
      <c r="B15" s="182" t="s">
        <v>26</v>
      </c>
      <c r="C15" s="182" t="s">
        <v>27</v>
      </c>
      <c r="D15" s="182" t="s">
        <v>28</v>
      </c>
      <c r="E15" s="182" t="s">
        <v>29</v>
      </c>
      <c r="F15" s="182" t="s">
        <v>31</v>
      </c>
      <c r="G15" s="181" t="s">
        <v>30</v>
      </c>
      <c r="H15" s="184"/>
      <c r="I15" s="182" t="s">
        <v>32</v>
      </c>
    </row>
    <row r="16" spans="1:9" x14ac:dyDescent="0.25">
      <c r="B16" s="192"/>
      <c r="C16" s="192"/>
      <c r="D16" s="192"/>
      <c r="E16" s="192"/>
      <c r="F16" s="192"/>
      <c r="G16" s="8">
        <v>0.05</v>
      </c>
      <c r="H16" s="8">
        <v>0.01</v>
      </c>
      <c r="I16" s="192"/>
    </row>
    <row r="17" spans="2:9" x14ac:dyDescent="0.25">
      <c r="B17" s="20" t="s">
        <v>33</v>
      </c>
      <c r="C17" s="2">
        <f>F24-1</f>
        <v>3</v>
      </c>
      <c r="D17" s="18">
        <f>C25</f>
        <v>6.1068833333338262</v>
      </c>
      <c r="E17" s="18">
        <f>D17/C17</f>
        <v>2.0356277777779419</v>
      </c>
      <c r="F17" s="18">
        <f>E17/E19</f>
        <v>0.64993025559236905</v>
      </c>
      <c r="G17" s="18">
        <f>FINV(0.05,C17,C19)</f>
        <v>3.2873821046365093</v>
      </c>
      <c r="H17" s="18">
        <f>FINV(0.01,C17,C19)</f>
        <v>5.4169648578184191</v>
      </c>
      <c r="I17" s="2" t="str">
        <f>IF(F17&lt;G17,"tn",IF(F17&lt;H17,"*","**"))</f>
        <v>tn</v>
      </c>
    </row>
    <row r="18" spans="2:9" x14ac:dyDescent="0.25">
      <c r="B18" s="20" t="s">
        <v>34</v>
      </c>
      <c r="C18" s="2">
        <f>F23-1</f>
        <v>5</v>
      </c>
      <c r="D18" s="18">
        <f>C26</f>
        <v>64.495033333334504</v>
      </c>
      <c r="E18" s="144">
        <f>D18/C18</f>
        <v>12.899006666666901</v>
      </c>
      <c r="F18" s="145">
        <f>E18/E19</f>
        <v>4.1183632839328483</v>
      </c>
      <c r="G18" s="145">
        <f>FINV(0.05,C18,C19)</f>
        <v>2.9012945362361564</v>
      </c>
      <c r="H18" s="145">
        <f>FINV(0.01,C18,C19)</f>
        <v>4.5556139846530046</v>
      </c>
      <c r="I18" s="21" t="str">
        <f>IF(F18&lt;G18,"tn",IF(F18&lt;H18,"*","**"))</f>
        <v>*</v>
      </c>
    </row>
    <row r="19" spans="2:9" x14ac:dyDescent="0.25">
      <c r="B19" s="20" t="s">
        <v>35</v>
      </c>
      <c r="C19" s="2">
        <f>C17*C18</f>
        <v>15</v>
      </c>
      <c r="D19" s="18">
        <f>C27</f>
        <v>46.981066666667175</v>
      </c>
      <c r="E19" s="18">
        <f>D19/C19</f>
        <v>3.132071111111145</v>
      </c>
      <c r="F19" s="146"/>
      <c r="G19" s="146"/>
      <c r="H19" s="146"/>
      <c r="I19" s="22"/>
    </row>
    <row r="20" spans="2:9" x14ac:dyDescent="0.25">
      <c r="B20" s="20" t="s">
        <v>18</v>
      </c>
      <c r="C20" s="2">
        <f>C17+C18+C19</f>
        <v>23</v>
      </c>
      <c r="D20" s="18">
        <f>C24</f>
        <v>117.58298333333551</v>
      </c>
      <c r="E20" s="146"/>
      <c r="F20" s="146"/>
      <c r="G20" s="146"/>
      <c r="H20" s="146"/>
      <c r="I20" s="22"/>
    </row>
    <row r="23" spans="2:9" x14ac:dyDescent="0.25">
      <c r="B23" s="36" t="s">
        <v>37</v>
      </c>
      <c r="C23" s="37">
        <f>((G11^2)/(F23*F24))</f>
        <v>10638.670416666666</v>
      </c>
      <c r="D23" s="38"/>
      <c r="E23" s="38" t="s">
        <v>23</v>
      </c>
      <c r="F23" s="39">
        <v>6</v>
      </c>
    </row>
    <row r="24" spans="2:9" x14ac:dyDescent="0.25">
      <c r="B24" s="12" t="s">
        <v>38</v>
      </c>
      <c r="C24" s="40">
        <f>(((C5^2)+(D5^2)+(E5^2)+(F5^2)+(C6^2)+(D6^2)+(E6^2)+(F6^2)+(C7^2)+(D7^2)+(E7^2)+(F7^2)+(C8^2)+(D8^2)+(E8^2)+(F8^2)+(C9^2)+(D9^2)+(E9^2)+(F9^2)+(C10^2)+(D10^2)+(E10^2)+(F10^2))-C23)</f>
        <v>117.58298333333551</v>
      </c>
      <c r="D24" s="26"/>
      <c r="E24" s="26" t="s">
        <v>36</v>
      </c>
      <c r="F24" s="41">
        <v>4</v>
      </c>
    </row>
    <row r="25" spans="2:9" x14ac:dyDescent="0.25">
      <c r="B25" s="42" t="s">
        <v>39</v>
      </c>
      <c r="C25" s="40">
        <f>(((C11^2)+(D11^2)+(E11^2)+(F11^2))/F23)-C23</f>
        <v>6.1068833333338262</v>
      </c>
      <c r="D25" s="26"/>
      <c r="E25" s="26"/>
      <c r="F25" s="41"/>
    </row>
    <row r="26" spans="2:9" x14ac:dyDescent="0.25">
      <c r="B26" s="42" t="s">
        <v>40</v>
      </c>
      <c r="C26" s="40">
        <f>(((G5^2)+(G6^2)+(G7^2)+(G8^2)+(G9^2)+(G10^2))/F24)-C23</f>
        <v>64.495033333334504</v>
      </c>
      <c r="D26" s="26"/>
      <c r="E26" s="26"/>
      <c r="F26" s="41"/>
    </row>
    <row r="27" spans="2:9" x14ac:dyDescent="0.25">
      <c r="B27" s="43" t="s">
        <v>41</v>
      </c>
      <c r="C27" s="44">
        <f>C24-C25-C26</f>
        <v>46.981066666667175</v>
      </c>
      <c r="D27" s="51"/>
      <c r="E27" s="51"/>
      <c r="F27" s="46"/>
    </row>
    <row r="30" spans="2:9" x14ac:dyDescent="0.25">
      <c r="B30" s="180" t="s">
        <v>42</v>
      </c>
      <c r="C30" s="180"/>
    </row>
    <row r="31" spans="2:9" x14ac:dyDescent="0.25">
      <c r="B31" s="20" t="s">
        <v>43</v>
      </c>
      <c r="C31" s="19">
        <f>SQRT(E19/F24)</f>
        <v>0.88488291755338244</v>
      </c>
    </row>
    <row r="32" spans="2:9" x14ac:dyDescent="0.25">
      <c r="B32" s="20" t="s">
        <v>44</v>
      </c>
      <c r="C32" s="19">
        <v>4.5999999999999996</v>
      </c>
    </row>
    <row r="33" spans="2:6" x14ac:dyDescent="0.25">
      <c r="B33" s="20" t="s">
        <v>45</v>
      </c>
      <c r="C33" s="19">
        <f>C31*C32</f>
        <v>4.0704614207455592</v>
      </c>
    </row>
    <row r="36" spans="2:6" x14ac:dyDescent="0.25">
      <c r="B36" s="8" t="s">
        <v>12</v>
      </c>
      <c r="C36" s="8" t="s">
        <v>19</v>
      </c>
      <c r="D36" s="8" t="s">
        <v>50</v>
      </c>
      <c r="E36" s="13" t="s">
        <v>59</v>
      </c>
      <c r="F36" s="13" t="s">
        <v>60</v>
      </c>
    </row>
    <row r="37" spans="2:6" x14ac:dyDescent="0.25">
      <c r="B37" s="2" t="str">
        <f>B6</f>
        <v>R2F2</v>
      </c>
      <c r="C37" s="19">
        <f>H6</f>
        <v>18.752499999999998</v>
      </c>
      <c r="D37" s="2" t="s">
        <v>61</v>
      </c>
      <c r="E37" s="59">
        <f>C37+C33</f>
        <v>22.822961420745557</v>
      </c>
      <c r="F37" s="2"/>
    </row>
    <row r="38" spans="2:6" x14ac:dyDescent="0.25">
      <c r="B38" s="2" t="str">
        <f>B5</f>
        <v xml:space="preserve">R1F1 </v>
      </c>
      <c r="C38" s="19">
        <f>H5</f>
        <v>19.532499999999999</v>
      </c>
      <c r="D38" s="2" t="s">
        <v>65</v>
      </c>
      <c r="E38" s="2"/>
      <c r="F38" s="2"/>
    </row>
    <row r="39" spans="2:6" x14ac:dyDescent="0.25">
      <c r="B39" s="2" t="str">
        <f>B7</f>
        <v>R3F3</v>
      </c>
      <c r="C39" s="19">
        <f>H7</f>
        <v>20.420000000000002</v>
      </c>
      <c r="D39" s="2" t="s">
        <v>65</v>
      </c>
      <c r="E39" s="59"/>
      <c r="F39" s="2"/>
    </row>
    <row r="40" spans="2:6" x14ac:dyDescent="0.25">
      <c r="B40" s="2" t="str">
        <f>B8</f>
        <v>R4F4</v>
      </c>
      <c r="C40" s="19">
        <f>H8</f>
        <v>21.555</v>
      </c>
      <c r="D40" s="2" t="s">
        <v>65</v>
      </c>
      <c r="E40" s="59"/>
      <c r="F40" s="2"/>
    </row>
    <row r="41" spans="2:6" x14ac:dyDescent="0.25">
      <c r="B41" s="2" t="str">
        <f>B9</f>
        <v>R5F5</v>
      </c>
      <c r="C41" s="19">
        <f>H9</f>
        <v>22.91</v>
      </c>
      <c r="D41" s="2" t="s">
        <v>62</v>
      </c>
      <c r="E41" s="59">
        <f>C41+C33</f>
        <v>26.980461420745559</v>
      </c>
      <c r="F41" s="59">
        <f>C41-C33</f>
        <v>18.839538579254441</v>
      </c>
    </row>
    <row r="42" spans="2:6" x14ac:dyDescent="0.25">
      <c r="B42" s="2" t="str">
        <f>B10</f>
        <v>R6F6</v>
      </c>
      <c r="C42" s="19">
        <f>H10</f>
        <v>23.155000000000001</v>
      </c>
      <c r="D42" s="2" t="s">
        <v>62</v>
      </c>
      <c r="E42" s="2"/>
      <c r="F42" s="2"/>
    </row>
  </sheetData>
  <mergeCells count="14">
    <mergeCell ref="I3:I4"/>
    <mergeCell ref="B2:I2"/>
    <mergeCell ref="B30:C30"/>
    <mergeCell ref="B3:B4"/>
    <mergeCell ref="C3:F3"/>
    <mergeCell ref="G3:G4"/>
    <mergeCell ref="H3:H4"/>
    <mergeCell ref="G15:H15"/>
    <mergeCell ref="I15:I16"/>
    <mergeCell ref="B15:B16"/>
    <mergeCell ref="C15:C16"/>
    <mergeCell ref="D15:D16"/>
    <mergeCell ref="E15:E16"/>
    <mergeCell ref="F15:F16"/>
  </mergeCells>
  <pageMargins left="0.7" right="0.7" top="0.75" bottom="0.75" header="0.3" footer="0.3"/>
  <pageSetup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2"/>
  <sheetViews>
    <sheetView topLeftCell="A16" zoomScaleNormal="100" workbookViewId="0">
      <selection activeCell="M7" sqref="M7"/>
    </sheetView>
  </sheetViews>
  <sheetFormatPr defaultRowHeight="15" x14ac:dyDescent="0.25"/>
  <cols>
    <col min="1" max="1" width="9.140625" style="5"/>
    <col min="2" max="2" width="11.5703125" style="5" customWidth="1"/>
    <col min="3" max="3" width="11.28515625" style="5" customWidth="1"/>
    <col min="4" max="4" width="12" style="5" customWidth="1"/>
    <col min="5" max="6" width="14.5703125" style="5" customWidth="1"/>
    <col min="7" max="7" width="9.140625" style="5"/>
    <col min="8" max="8" width="10.140625" style="5" customWidth="1"/>
    <col min="9" max="9" width="11" style="5" customWidth="1"/>
    <col min="10" max="16384" width="9.140625" style="5"/>
  </cols>
  <sheetData>
    <row r="2" spans="2:10" ht="21" x14ac:dyDescent="0.25">
      <c r="B2" s="193" t="s">
        <v>102</v>
      </c>
      <c r="C2" s="194"/>
      <c r="D2" s="194"/>
      <c r="E2" s="194"/>
      <c r="F2" s="194"/>
      <c r="G2" s="194"/>
      <c r="H2" s="194"/>
      <c r="I2" s="194"/>
      <c r="J2" s="159"/>
    </row>
    <row r="3" spans="2:10" x14ac:dyDescent="0.25">
      <c r="B3" s="180" t="s">
        <v>12</v>
      </c>
      <c r="C3" s="180" t="s">
        <v>13</v>
      </c>
      <c r="D3" s="180"/>
      <c r="E3" s="180"/>
      <c r="F3" s="180"/>
      <c r="G3" s="180" t="s">
        <v>18</v>
      </c>
      <c r="H3" s="180" t="s">
        <v>19</v>
      </c>
      <c r="I3" s="180" t="s">
        <v>47</v>
      </c>
    </row>
    <row r="4" spans="2:10" x14ac:dyDescent="0.25">
      <c r="B4" s="180"/>
      <c r="C4" s="8" t="s">
        <v>14</v>
      </c>
      <c r="D4" s="8" t="s">
        <v>15</v>
      </c>
      <c r="E4" s="8" t="s">
        <v>16</v>
      </c>
      <c r="F4" s="8" t="s">
        <v>17</v>
      </c>
      <c r="G4" s="180"/>
      <c r="H4" s="180"/>
      <c r="I4" s="180"/>
    </row>
    <row r="5" spans="2:10" x14ac:dyDescent="0.25">
      <c r="B5" s="20" t="s">
        <v>6</v>
      </c>
      <c r="C5" s="2">
        <v>51.9</v>
      </c>
      <c r="D5" s="2">
        <v>106</v>
      </c>
      <c r="E5" s="2">
        <v>51.9</v>
      </c>
      <c r="F5" s="2">
        <v>31</v>
      </c>
      <c r="G5" s="2">
        <f t="shared" ref="G5:G10" si="0">SUM(C5:F5)</f>
        <v>240.8</v>
      </c>
      <c r="H5" s="19">
        <f t="shared" ref="H5:H10" si="1">AVERAGE(C5:F5)</f>
        <v>60.2</v>
      </c>
      <c r="I5" s="19">
        <f t="shared" ref="I5:I10" si="2">STDEV(C5:F5)</f>
        <v>32.083536795891646</v>
      </c>
    </row>
    <row r="6" spans="2:10" x14ac:dyDescent="0.25">
      <c r="B6" s="20" t="s">
        <v>7</v>
      </c>
      <c r="C6" s="2">
        <v>59</v>
      </c>
      <c r="D6" s="2">
        <v>56.9</v>
      </c>
      <c r="E6" s="2">
        <v>58</v>
      </c>
      <c r="F6" s="2">
        <v>39</v>
      </c>
      <c r="G6" s="2">
        <f t="shared" si="0"/>
        <v>212.9</v>
      </c>
      <c r="H6" s="19">
        <f t="shared" si="1"/>
        <v>53.225000000000001</v>
      </c>
      <c r="I6" s="19">
        <f t="shared" si="2"/>
        <v>9.5220358467434139</v>
      </c>
    </row>
    <row r="7" spans="2:10" x14ac:dyDescent="0.25">
      <c r="B7" s="20" t="s">
        <v>8</v>
      </c>
      <c r="C7" s="2">
        <v>29</v>
      </c>
      <c r="D7" s="2">
        <v>31</v>
      </c>
      <c r="E7" s="2">
        <v>38</v>
      </c>
      <c r="F7" s="2">
        <v>27</v>
      </c>
      <c r="G7" s="2">
        <f t="shared" si="0"/>
        <v>125</v>
      </c>
      <c r="H7" s="19">
        <f t="shared" si="1"/>
        <v>31.25</v>
      </c>
      <c r="I7" s="19">
        <f t="shared" si="2"/>
        <v>4.7871355387816905</v>
      </c>
    </row>
    <row r="8" spans="2:10" x14ac:dyDescent="0.25">
      <c r="B8" s="20" t="s">
        <v>9</v>
      </c>
      <c r="C8" s="2">
        <v>35</v>
      </c>
      <c r="D8" s="2">
        <v>35</v>
      </c>
      <c r="E8" s="2">
        <v>31</v>
      </c>
      <c r="F8" s="2">
        <v>32</v>
      </c>
      <c r="G8" s="2">
        <f t="shared" si="0"/>
        <v>133</v>
      </c>
      <c r="H8" s="19">
        <f t="shared" si="1"/>
        <v>33.25</v>
      </c>
      <c r="I8" s="19">
        <f t="shared" si="2"/>
        <v>2.0615528128088303</v>
      </c>
    </row>
    <row r="9" spans="2:10" x14ac:dyDescent="0.25">
      <c r="B9" s="20" t="s">
        <v>10</v>
      </c>
      <c r="C9" s="2">
        <v>20</v>
      </c>
      <c r="D9" s="2">
        <v>35</v>
      </c>
      <c r="E9" s="2">
        <v>18</v>
      </c>
      <c r="F9" s="2">
        <v>23</v>
      </c>
      <c r="G9" s="2">
        <f t="shared" si="0"/>
        <v>96</v>
      </c>
      <c r="H9" s="19">
        <f t="shared" si="1"/>
        <v>24</v>
      </c>
      <c r="I9" s="19">
        <f t="shared" si="2"/>
        <v>7.6157731058639087</v>
      </c>
    </row>
    <row r="10" spans="2:10" x14ac:dyDescent="0.25">
      <c r="B10" s="20" t="s">
        <v>11</v>
      </c>
      <c r="C10" s="2">
        <v>12.99</v>
      </c>
      <c r="D10" s="2">
        <v>23</v>
      </c>
      <c r="E10" s="2">
        <v>19</v>
      </c>
      <c r="F10" s="2">
        <v>23</v>
      </c>
      <c r="G10" s="2">
        <f t="shared" si="0"/>
        <v>77.990000000000009</v>
      </c>
      <c r="H10" s="95">
        <f t="shared" si="1"/>
        <v>19.497500000000002</v>
      </c>
      <c r="I10" s="19">
        <f t="shared" si="2"/>
        <v>4.7304007934493804</v>
      </c>
    </row>
    <row r="11" spans="2:10" x14ac:dyDescent="0.25">
      <c r="B11" s="137" t="s">
        <v>20</v>
      </c>
      <c r="C11" s="138">
        <f>SUM(C5:C10)</f>
        <v>207.89000000000001</v>
      </c>
      <c r="D11" s="138">
        <f>SUM(D5:D10)</f>
        <v>286.89999999999998</v>
      </c>
      <c r="E11" s="138">
        <f>SUM(E5:E10)</f>
        <v>215.9</v>
      </c>
      <c r="F11" s="138">
        <f>SUM(F5:F10)</f>
        <v>175</v>
      </c>
      <c r="G11" s="49">
        <f>SUM(G5:G10)</f>
        <v>885.69</v>
      </c>
    </row>
    <row r="15" spans="2:10" x14ac:dyDescent="0.25">
      <c r="B15" s="180" t="s">
        <v>26</v>
      </c>
      <c r="C15" s="180" t="s">
        <v>27</v>
      </c>
      <c r="D15" s="180" t="s">
        <v>28</v>
      </c>
      <c r="E15" s="180" t="s">
        <v>29</v>
      </c>
      <c r="F15" s="180" t="s">
        <v>31</v>
      </c>
      <c r="G15" s="180" t="s">
        <v>30</v>
      </c>
      <c r="H15" s="180"/>
      <c r="I15" s="180" t="s">
        <v>32</v>
      </c>
    </row>
    <row r="16" spans="2:10" x14ac:dyDescent="0.25">
      <c r="B16" s="180"/>
      <c r="C16" s="180"/>
      <c r="D16" s="180"/>
      <c r="E16" s="180"/>
      <c r="F16" s="180"/>
      <c r="G16" s="8">
        <v>0.05</v>
      </c>
      <c r="H16" s="8">
        <v>0.01</v>
      </c>
      <c r="I16" s="180"/>
    </row>
    <row r="17" spans="2:9" x14ac:dyDescent="0.25">
      <c r="B17" s="20" t="s">
        <v>33</v>
      </c>
      <c r="C17" s="2">
        <f>F24-1</f>
        <v>3</v>
      </c>
      <c r="D17" s="18">
        <f>C25</f>
        <v>1109.3296791666617</v>
      </c>
      <c r="E17" s="18">
        <f>D17/C17</f>
        <v>369.77655972222055</v>
      </c>
      <c r="F17" s="18">
        <f>E17/E19</f>
        <v>2.1554043651567087</v>
      </c>
      <c r="G17" s="18">
        <f>FINV(0.05,C17,C19)</f>
        <v>3.2873821046365093</v>
      </c>
      <c r="H17" s="18">
        <f>FINV(0.01,C17,C19)</f>
        <v>5.4169648578184191</v>
      </c>
      <c r="I17" s="2" t="str">
        <f>IF(F17&lt;G17,"tn",IF(F17&lt;H17,"*","**"))</f>
        <v>tn</v>
      </c>
    </row>
    <row r="18" spans="2:9" x14ac:dyDescent="0.25">
      <c r="B18" s="20" t="s">
        <v>34</v>
      </c>
      <c r="C18" s="2">
        <f>F23-1</f>
        <v>5</v>
      </c>
      <c r="D18" s="18">
        <f>C26</f>
        <v>5295.5901875000018</v>
      </c>
      <c r="E18" s="144">
        <f>D18/C18</f>
        <v>1059.1180375000004</v>
      </c>
      <c r="F18" s="145">
        <f>E18/E19</f>
        <v>6.1735325867020556</v>
      </c>
      <c r="G18" s="145">
        <f>FINV(0.05,C18,C19)</f>
        <v>2.9012945362361564</v>
      </c>
      <c r="H18" s="145">
        <f>FINV(0.01,C18,C19)</f>
        <v>4.5556139846530046</v>
      </c>
      <c r="I18" s="21" t="str">
        <f>IF(F18&lt;G18,"tn",IF(F18&lt;H18,"*","**"))</f>
        <v>**</v>
      </c>
    </row>
    <row r="19" spans="2:9" x14ac:dyDescent="0.25">
      <c r="B19" s="20" t="s">
        <v>35</v>
      </c>
      <c r="C19" s="2">
        <f>C17*C18</f>
        <v>15</v>
      </c>
      <c r="D19" s="18">
        <f>C27</f>
        <v>2573.3678958333367</v>
      </c>
      <c r="E19" s="18">
        <f>D19/C19</f>
        <v>171.55785972222245</v>
      </c>
      <c r="F19" s="146"/>
      <c r="G19" s="146"/>
      <c r="H19" s="146"/>
      <c r="I19" s="22"/>
    </row>
    <row r="20" spans="2:9" x14ac:dyDescent="0.25">
      <c r="B20" s="20" t="s">
        <v>18</v>
      </c>
      <c r="C20" s="2">
        <f>C17+C18+C19</f>
        <v>23</v>
      </c>
      <c r="D20" s="18">
        <f>C24</f>
        <v>8978.2877625000001</v>
      </c>
      <c r="E20" s="146"/>
      <c r="F20" s="146"/>
      <c r="G20" s="146"/>
      <c r="H20" s="146"/>
      <c r="I20" s="22"/>
    </row>
    <row r="21" spans="2:9" x14ac:dyDescent="0.25">
      <c r="B21" s="4"/>
      <c r="C21" s="4"/>
      <c r="D21" s="4"/>
      <c r="E21" s="50"/>
      <c r="F21" s="4"/>
      <c r="G21" s="4"/>
      <c r="H21" s="4"/>
      <c r="I21" s="4"/>
    </row>
    <row r="22" spans="2:9" x14ac:dyDescent="0.25">
      <c r="B22" s="4"/>
      <c r="C22" s="4"/>
      <c r="D22" s="4"/>
      <c r="E22" s="4"/>
      <c r="F22" s="4"/>
      <c r="G22" s="4"/>
      <c r="H22" s="4"/>
      <c r="I22" s="4"/>
    </row>
    <row r="23" spans="2:9" x14ac:dyDescent="0.25">
      <c r="B23" s="36" t="s">
        <v>37</v>
      </c>
      <c r="C23" s="37">
        <f>((G11^2)/(F23*F24))</f>
        <v>32685.282337500004</v>
      </c>
      <c r="D23" s="38"/>
      <c r="E23" s="38" t="s">
        <v>23</v>
      </c>
      <c r="F23" s="39">
        <v>6</v>
      </c>
      <c r="G23" s="4"/>
      <c r="H23" s="4"/>
      <c r="I23" s="4"/>
    </row>
    <row r="24" spans="2:9" x14ac:dyDescent="0.25">
      <c r="B24" s="12" t="s">
        <v>38</v>
      </c>
      <c r="C24" s="40">
        <f>(((C5^2)+(D5^2)+(E5^2)+(F5^2)+(C6^2)+(D6^2)+(E6^2)+(F6^2)+(C7^2)+(D7^2)+(E7^2)+(F7^2)+(C8^2)+(D8^2)+(E8^2)+(F8^2)+(C9^2)+(D9^2)+(E9^2)+(F9^2)+(C10^2)+(D10^2)+(E10^2)+(F10^2))-C23)</f>
        <v>8978.2877625000001</v>
      </c>
      <c r="D24" s="26"/>
      <c r="E24" s="26" t="s">
        <v>36</v>
      </c>
      <c r="F24" s="41">
        <v>4</v>
      </c>
      <c r="G24" s="4"/>
      <c r="H24" s="4"/>
      <c r="I24" s="4"/>
    </row>
    <row r="25" spans="2:9" x14ac:dyDescent="0.25">
      <c r="B25" s="42" t="s">
        <v>39</v>
      </c>
      <c r="C25" s="40">
        <f>(((C11^2)+(D11^2)+(E11^2)+(F11^2))/F23)-C23</f>
        <v>1109.3296791666617</v>
      </c>
      <c r="D25" s="26"/>
      <c r="E25" s="26"/>
      <c r="F25" s="41"/>
    </row>
    <row r="26" spans="2:9" x14ac:dyDescent="0.25">
      <c r="B26" s="42" t="s">
        <v>40</v>
      </c>
      <c r="C26" s="40">
        <f>(((G5^2)+(G6^2)+(G7^2)+(G8^2)+(G9^2)+(G10^2))/F24)-C23</f>
        <v>5295.5901875000018</v>
      </c>
      <c r="D26" s="26"/>
      <c r="E26" s="26"/>
      <c r="F26" s="41"/>
    </row>
    <row r="27" spans="2:9" x14ac:dyDescent="0.25">
      <c r="B27" s="43" t="s">
        <v>41</v>
      </c>
      <c r="C27" s="44">
        <f>C24-C25-C26</f>
        <v>2573.3678958333367</v>
      </c>
      <c r="D27" s="51"/>
      <c r="E27" s="51"/>
      <c r="F27" s="46"/>
    </row>
    <row r="28" spans="2:9" x14ac:dyDescent="0.25">
      <c r="B28" s="11"/>
    </row>
    <row r="29" spans="2:9" x14ac:dyDescent="0.25">
      <c r="B29" s="11"/>
    </row>
    <row r="30" spans="2:9" x14ac:dyDescent="0.25">
      <c r="B30" s="180" t="s">
        <v>42</v>
      </c>
      <c r="C30" s="180"/>
    </row>
    <row r="31" spans="2:9" x14ac:dyDescent="0.25">
      <c r="B31" s="20" t="s">
        <v>43</v>
      </c>
      <c r="C31" s="18">
        <f>SQRT(E19/F24)</f>
        <v>6.5490048809384476</v>
      </c>
    </row>
    <row r="32" spans="2:9" x14ac:dyDescent="0.25">
      <c r="B32" s="20" t="s">
        <v>44</v>
      </c>
      <c r="C32" s="2">
        <v>4.5999999999999996</v>
      </c>
    </row>
    <row r="33" spans="2:6" x14ac:dyDescent="0.25">
      <c r="B33" s="20" t="s">
        <v>45</v>
      </c>
      <c r="C33" s="19">
        <f>C31*C32</f>
        <v>30.125422452316858</v>
      </c>
    </row>
    <row r="36" spans="2:6" x14ac:dyDescent="0.25">
      <c r="B36" s="8" t="s">
        <v>12</v>
      </c>
      <c r="C36" s="8" t="s">
        <v>19</v>
      </c>
      <c r="D36" s="8" t="s">
        <v>50</v>
      </c>
      <c r="E36" s="13" t="s">
        <v>59</v>
      </c>
      <c r="F36" s="13" t="s">
        <v>60</v>
      </c>
    </row>
    <row r="37" spans="2:6" x14ac:dyDescent="0.25">
      <c r="B37" s="2" t="str">
        <f>B10</f>
        <v>R6F6</v>
      </c>
      <c r="C37" s="19">
        <f>H10</f>
        <v>19.497500000000002</v>
      </c>
      <c r="D37" s="2" t="s">
        <v>61</v>
      </c>
      <c r="E37" s="59">
        <f>C37+C33</f>
        <v>49.622922452316857</v>
      </c>
      <c r="F37" s="2"/>
    </row>
    <row r="38" spans="2:6" x14ac:dyDescent="0.25">
      <c r="B38" s="2" t="str">
        <f>B9</f>
        <v>R5F5</v>
      </c>
      <c r="C38" s="19">
        <f>H9</f>
        <v>24</v>
      </c>
      <c r="D38" s="2" t="s">
        <v>65</v>
      </c>
      <c r="E38" s="2"/>
      <c r="F38" s="2"/>
    </row>
    <row r="39" spans="2:6" x14ac:dyDescent="0.25">
      <c r="B39" s="2" t="str">
        <f>B7</f>
        <v>R3F3</v>
      </c>
      <c r="C39" s="19">
        <f>H7</f>
        <v>31.25</v>
      </c>
      <c r="D39" s="2" t="s">
        <v>65</v>
      </c>
      <c r="E39" s="59"/>
      <c r="F39" s="2"/>
    </row>
    <row r="40" spans="2:6" x14ac:dyDescent="0.25">
      <c r="B40" s="2" t="str">
        <f>B8</f>
        <v>R4F4</v>
      </c>
      <c r="C40" s="19">
        <f>H8</f>
        <v>33.25</v>
      </c>
      <c r="D40" s="2" t="s">
        <v>65</v>
      </c>
      <c r="E40" s="59"/>
      <c r="F40" s="59"/>
    </row>
    <row r="41" spans="2:6" x14ac:dyDescent="0.25">
      <c r="B41" s="2" t="str">
        <f>B6</f>
        <v>R2F2</v>
      </c>
      <c r="C41" s="19">
        <f>H6</f>
        <v>53.225000000000001</v>
      </c>
      <c r="D41" s="2" t="s">
        <v>62</v>
      </c>
      <c r="E41" s="59">
        <f>C41+C33</f>
        <v>83.350422452316863</v>
      </c>
      <c r="F41" s="59">
        <f>C41-C33</f>
        <v>23.099577547683143</v>
      </c>
    </row>
    <row r="42" spans="2:6" x14ac:dyDescent="0.25">
      <c r="B42" s="2" t="str">
        <f>B5</f>
        <v xml:space="preserve">R1F1 </v>
      </c>
      <c r="C42" s="19">
        <f>H5</f>
        <v>60.2</v>
      </c>
      <c r="D42" s="2" t="s">
        <v>62</v>
      </c>
      <c r="E42" s="2"/>
      <c r="F42" s="2"/>
    </row>
  </sheetData>
  <mergeCells count="14">
    <mergeCell ref="B2:I2"/>
    <mergeCell ref="B30:C30"/>
    <mergeCell ref="I15:I16"/>
    <mergeCell ref="B3:B4"/>
    <mergeCell ref="C3:F3"/>
    <mergeCell ref="G3:G4"/>
    <mergeCell ref="H3:H4"/>
    <mergeCell ref="G15:H15"/>
    <mergeCell ref="B15:B16"/>
    <mergeCell ref="C15:C16"/>
    <mergeCell ref="D15:D16"/>
    <mergeCell ref="E15:E16"/>
    <mergeCell ref="F15:F16"/>
    <mergeCell ref="I3:I4"/>
  </mergeCells>
  <pageMargins left="0.7" right="0.7" top="0.75" bottom="0.75" header="0.3" footer="0.3"/>
  <pageSetup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2"/>
  <sheetViews>
    <sheetView topLeftCell="A19" workbookViewId="0">
      <selection activeCell="N11" sqref="N11"/>
    </sheetView>
  </sheetViews>
  <sheetFormatPr defaultRowHeight="15" x14ac:dyDescent="0.25"/>
  <cols>
    <col min="1" max="1" width="9.140625" style="5"/>
    <col min="2" max="2" width="13" style="5" customWidth="1"/>
    <col min="3" max="3" width="11.5703125" style="5" customWidth="1"/>
    <col min="4" max="4" width="9.85546875" style="5" customWidth="1"/>
    <col min="5" max="5" width="13.7109375" style="5" customWidth="1"/>
    <col min="6" max="6" width="13" style="5" customWidth="1"/>
    <col min="7" max="8" width="9.140625" style="5"/>
    <col min="9" max="9" width="11.140625" style="5" bestFit="1" customWidth="1"/>
    <col min="10" max="16384" width="9.140625" style="5"/>
  </cols>
  <sheetData>
    <row r="2" spans="2:9" ht="20.25" x14ac:dyDescent="0.25">
      <c r="B2" s="190" t="s">
        <v>101</v>
      </c>
      <c r="C2" s="195"/>
      <c r="D2" s="195"/>
      <c r="E2" s="195"/>
      <c r="F2" s="195"/>
      <c r="G2" s="195"/>
      <c r="H2" s="195"/>
      <c r="I2" s="195"/>
    </row>
    <row r="3" spans="2:9" x14ac:dyDescent="0.25">
      <c r="B3" s="180" t="s">
        <v>12</v>
      </c>
      <c r="C3" s="180" t="s">
        <v>13</v>
      </c>
      <c r="D3" s="180"/>
      <c r="E3" s="180"/>
      <c r="F3" s="180"/>
      <c r="G3" s="180" t="s">
        <v>18</v>
      </c>
      <c r="H3" s="180" t="s">
        <v>19</v>
      </c>
      <c r="I3" s="180" t="s">
        <v>47</v>
      </c>
    </row>
    <row r="4" spans="2:9" x14ac:dyDescent="0.25">
      <c r="B4" s="180"/>
      <c r="C4" s="8" t="s">
        <v>14</v>
      </c>
      <c r="D4" s="8" t="s">
        <v>15</v>
      </c>
      <c r="E4" s="8" t="s">
        <v>16</v>
      </c>
      <c r="F4" s="8" t="s">
        <v>17</v>
      </c>
      <c r="G4" s="180"/>
      <c r="H4" s="180"/>
      <c r="I4" s="180"/>
    </row>
    <row r="5" spans="2:9" x14ac:dyDescent="0.25">
      <c r="B5" s="2" t="s">
        <v>6</v>
      </c>
      <c r="C5" s="2">
        <v>50</v>
      </c>
      <c r="D5" s="2">
        <v>54.5</v>
      </c>
      <c r="E5" s="2">
        <v>52</v>
      </c>
      <c r="F5" s="2">
        <v>50</v>
      </c>
      <c r="G5" s="2">
        <f t="shared" ref="G5:G10" si="0">SUM(C5:F5)</f>
        <v>206.5</v>
      </c>
      <c r="H5" s="19">
        <f t="shared" ref="H5:H10" si="1">AVERAGE(C5:F5)</f>
        <v>51.625</v>
      </c>
      <c r="I5" s="19">
        <f t="shared" ref="I5:I10" si="2">STDEV(C5:F5)</f>
        <v>2.1360009363293826</v>
      </c>
    </row>
    <row r="6" spans="2:9" x14ac:dyDescent="0.25">
      <c r="B6" s="2" t="s">
        <v>7</v>
      </c>
      <c r="C6" s="2">
        <v>49</v>
      </c>
      <c r="D6" s="2">
        <v>48.5</v>
      </c>
      <c r="E6" s="2">
        <v>48</v>
      </c>
      <c r="F6" s="2">
        <v>50</v>
      </c>
      <c r="G6" s="2">
        <f t="shared" si="0"/>
        <v>195.5</v>
      </c>
      <c r="H6" s="19">
        <f t="shared" si="1"/>
        <v>48.875</v>
      </c>
      <c r="I6" s="19">
        <f t="shared" si="2"/>
        <v>0.8539125638299665</v>
      </c>
    </row>
    <row r="7" spans="2:9" x14ac:dyDescent="0.25">
      <c r="B7" s="2" t="s">
        <v>8</v>
      </c>
      <c r="C7" s="2">
        <v>44</v>
      </c>
      <c r="D7" s="2">
        <v>45</v>
      </c>
      <c r="E7" s="2">
        <v>46</v>
      </c>
      <c r="F7" s="2">
        <v>45</v>
      </c>
      <c r="G7" s="2">
        <f t="shared" si="0"/>
        <v>180</v>
      </c>
      <c r="H7" s="19">
        <f t="shared" si="1"/>
        <v>45</v>
      </c>
      <c r="I7" s="19">
        <f t="shared" si="2"/>
        <v>0.81649658092772603</v>
      </c>
    </row>
    <row r="8" spans="2:9" x14ac:dyDescent="0.25">
      <c r="B8" s="2" t="s">
        <v>9</v>
      </c>
      <c r="C8" s="2">
        <v>39</v>
      </c>
      <c r="D8" s="2">
        <v>42</v>
      </c>
      <c r="E8" s="2">
        <v>41.5</v>
      </c>
      <c r="F8" s="2">
        <v>40</v>
      </c>
      <c r="G8" s="2">
        <f t="shared" si="0"/>
        <v>162.5</v>
      </c>
      <c r="H8" s="19">
        <f t="shared" si="1"/>
        <v>40.625</v>
      </c>
      <c r="I8" s="19">
        <f t="shared" si="2"/>
        <v>1.3768926368215255</v>
      </c>
    </row>
    <row r="9" spans="2:9" x14ac:dyDescent="0.25">
      <c r="B9" s="2" t="s">
        <v>10</v>
      </c>
      <c r="C9" s="2">
        <v>32</v>
      </c>
      <c r="D9" s="2">
        <v>38</v>
      </c>
      <c r="E9" s="2">
        <v>37.5</v>
      </c>
      <c r="F9" s="2">
        <v>36</v>
      </c>
      <c r="G9" s="2">
        <f t="shared" si="0"/>
        <v>143.5</v>
      </c>
      <c r="H9" s="19">
        <f t="shared" si="1"/>
        <v>35.875</v>
      </c>
      <c r="I9" s="19">
        <f t="shared" si="2"/>
        <v>2.7195281453467866</v>
      </c>
    </row>
    <row r="10" spans="2:9" x14ac:dyDescent="0.25">
      <c r="B10" s="2" t="s">
        <v>11</v>
      </c>
      <c r="C10" s="2">
        <v>33.5</v>
      </c>
      <c r="D10" s="2">
        <v>33</v>
      </c>
      <c r="E10" s="2">
        <v>34</v>
      </c>
      <c r="F10" s="2">
        <v>34</v>
      </c>
      <c r="G10" s="2">
        <f t="shared" si="0"/>
        <v>134.5</v>
      </c>
      <c r="H10" s="19">
        <f t="shared" si="1"/>
        <v>33.625</v>
      </c>
      <c r="I10" s="19">
        <f t="shared" si="2"/>
        <v>0.47871355387816905</v>
      </c>
    </row>
    <row r="11" spans="2:9" x14ac:dyDescent="0.25">
      <c r="B11" s="23" t="s">
        <v>20</v>
      </c>
      <c r="C11" s="23">
        <f xml:space="preserve"> SUM(C5:C10)</f>
        <v>247.5</v>
      </c>
      <c r="D11" s="23">
        <f xml:space="preserve"> SUM(D5:D10)</f>
        <v>261</v>
      </c>
      <c r="E11" s="23">
        <f xml:space="preserve"> SUM(E5:E10)</f>
        <v>259</v>
      </c>
      <c r="F11" s="23">
        <f xml:space="preserve"> SUM(F5:F10)</f>
        <v>255</v>
      </c>
      <c r="G11" s="24">
        <f xml:space="preserve"> SUM(G5:G10)</f>
        <v>1022.5</v>
      </c>
    </row>
    <row r="12" spans="2:9" x14ac:dyDescent="0.25">
      <c r="B12" s="17"/>
      <c r="C12" s="17"/>
      <c r="D12" s="17"/>
      <c r="E12" s="17"/>
      <c r="F12" s="17"/>
      <c r="G12" s="17"/>
    </row>
    <row r="15" spans="2:9" x14ac:dyDescent="0.25">
      <c r="B15" s="182" t="s">
        <v>26</v>
      </c>
      <c r="C15" s="182" t="s">
        <v>27</v>
      </c>
      <c r="D15" s="182" t="s">
        <v>28</v>
      </c>
      <c r="E15" s="182" t="s">
        <v>29</v>
      </c>
      <c r="F15" s="182" t="s">
        <v>31</v>
      </c>
      <c r="G15" s="181" t="s">
        <v>30</v>
      </c>
      <c r="H15" s="184"/>
      <c r="I15" s="182" t="s">
        <v>32</v>
      </c>
    </row>
    <row r="16" spans="2:9" x14ac:dyDescent="0.25">
      <c r="B16" s="192"/>
      <c r="C16" s="192"/>
      <c r="D16" s="192"/>
      <c r="E16" s="192"/>
      <c r="F16" s="192"/>
      <c r="G16" s="8">
        <v>0.05</v>
      </c>
      <c r="H16" s="8">
        <v>0.01</v>
      </c>
      <c r="I16" s="192"/>
    </row>
    <row r="17" spans="2:9" x14ac:dyDescent="0.25">
      <c r="B17" s="20" t="s">
        <v>33</v>
      </c>
      <c r="C17" s="2">
        <f>F24-1</f>
        <v>3</v>
      </c>
      <c r="D17" s="18">
        <f>C25</f>
        <v>17.78125</v>
      </c>
      <c r="E17" s="18">
        <f>D17/C17</f>
        <v>5.927083333333333</v>
      </c>
      <c r="F17" s="18">
        <f>E17/E19</f>
        <v>3.1025081788440567</v>
      </c>
      <c r="G17" s="18">
        <f>FINV(0.05,C17,C19)</f>
        <v>3.2873821046365093</v>
      </c>
      <c r="H17" s="18">
        <f>FINV(0.01,C17,C19)</f>
        <v>5.4169648578184191</v>
      </c>
      <c r="I17" s="2" t="str">
        <f>IF(F17&lt;G17,"tn",IF(F17&lt;H17,"*","**"))</f>
        <v>tn</v>
      </c>
    </row>
    <row r="18" spans="2:9" x14ac:dyDescent="0.25">
      <c r="B18" s="20" t="s">
        <v>34</v>
      </c>
      <c r="C18" s="2">
        <f>F23-1</f>
        <v>5</v>
      </c>
      <c r="D18" s="18">
        <f>C26</f>
        <v>1025.0520833333358</v>
      </c>
      <c r="E18" s="144">
        <f>D18/C18</f>
        <v>205.01041666666714</v>
      </c>
      <c r="F18" s="145">
        <f>E18/E19</f>
        <v>107.31188658669599</v>
      </c>
      <c r="G18" s="145">
        <f>FINV(0.05,C18,C19)</f>
        <v>2.9012945362361564</v>
      </c>
      <c r="H18" s="145">
        <f>FINV(0.01,C18,C19)</f>
        <v>4.5556139846530046</v>
      </c>
      <c r="I18" s="21" t="str">
        <f>IF(F18&lt;G18,"tn",IF(F18&lt;H18,"*","**"))</f>
        <v>**</v>
      </c>
    </row>
    <row r="19" spans="2:9" x14ac:dyDescent="0.25">
      <c r="B19" s="20" t="s">
        <v>35</v>
      </c>
      <c r="C19" s="2">
        <f>C17*C18</f>
        <v>15</v>
      </c>
      <c r="D19" s="18">
        <f>C27</f>
        <v>28.65625</v>
      </c>
      <c r="E19" s="18">
        <f>D19/C19</f>
        <v>1.9104166666666667</v>
      </c>
      <c r="F19" s="146"/>
      <c r="G19" s="22"/>
      <c r="H19" s="22"/>
      <c r="I19" s="22"/>
    </row>
    <row r="20" spans="2:9" x14ac:dyDescent="0.25">
      <c r="B20" s="20" t="s">
        <v>18</v>
      </c>
      <c r="C20" s="2">
        <f>C17+C18+C19</f>
        <v>23</v>
      </c>
      <c r="D20" s="18">
        <f>C24</f>
        <v>1071.4895833333358</v>
      </c>
      <c r="E20" s="146"/>
      <c r="F20" s="146"/>
      <c r="G20" s="22"/>
      <c r="H20" s="22"/>
      <c r="I20" s="22"/>
    </row>
    <row r="23" spans="2:9" x14ac:dyDescent="0.25">
      <c r="B23" s="36" t="s">
        <v>37</v>
      </c>
      <c r="C23" s="38">
        <f>((G11^2)/(F23*F24))</f>
        <v>43562.760416666664</v>
      </c>
      <c r="D23" s="38"/>
      <c r="E23" s="38" t="s">
        <v>23</v>
      </c>
      <c r="F23" s="39">
        <v>6</v>
      </c>
    </row>
    <row r="24" spans="2:9" x14ac:dyDescent="0.25">
      <c r="B24" s="12" t="s">
        <v>38</v>
      </c>
      <c r="C24" s="26">
        <f>(((C5^2)+(D5^2)+(E5^2)+(F5^2)+(C6^2)+(D6^2)+(E6^2)+(F6^2)+(C7^2)+(D7^2)+(E7^2)+(F7^2)+(C8^2)+(D8^2)+(E8^2)+(F8^2)+(C9^2)+(D9^2)+(E9^2)+(F9^2)+(C10^2)+(D10^2)+(E10^2)+(F10^2))-C23)</f>
        <v>1071.4895833333358</v>
      </c>
      <c r="D24" s="26"/>
      <c r="E24" s="26" t="s">
        <v>36</v>
      </c>
      <c r="F24" s="41">
        <v>4</v>
      </c>
    </row>
    <row r="25" spans="2:9" x14ac:dyDescent="0.25">
      <c r="B25" s="42" t="s">
        <v>39</v>
      </c>
      <c r="C25" s="26">
        <f>(((C11^2)+(D11^2)+(E11^2)+(F11^2))/F23)-C23</f>
        <v>17.78125</v>
      </c>
      <c r="D25" s="26"/>
      <c r="E25" s="26"/>
      <c r="F25" s="41"/>
    </row>
    <row r="26" spans="2:9" x14ac:dyDescent="0.25">
      <c r="B26" s="42" t="s">
        <v>40</v>
      </c>
      <c r="C26" s="26">
        <f>(((G5^2)+(G6^2)+(G7^2)+(G8^2)+(G9^2)+(G10^2))/F24)-C23</f>
        <v>1025.0520833333358</v>
      </c>
      <c r="D26" s="26"/>
      <c r="E26" s="26"/>
      <c r="F26" s="41"/>
    </row>
    <row r="27" spans="2:9" x14ac:dyDescent="0.25">
      <c r="B27" s="43" t="s">
        <v>41</v>
      </c>
      <c r="C27" s="51">
        <f>C24-C25-C26</f>
        <v>28.65625</v>
      </c>
      <c r="D27" s="51"/>
      <c r="E27" s="51"/>
      <c r="F27" s="46"/>
    </row>
    <row r="30" spans="2:9" x14ac:dyDescent="0.25">
      <c r="B30" s="180" t="s">
        <v>42</v>
      </c>
      <c r="C30" s="180"/>
    </row>
    <row r="31" spans="2:9" x14ac:dyDescent="0.25">
      <c r="B31" s="20" t="s">
        <v>43</v>
      </c>
      <c r="C31" s="18">
        <f>SQRT(E19/F24)</f>
        <v>0.69108911629880754</v>
      </c>
    </row>
    <row r="32" spans="2:9" x14ac:dyDescent="0.25">
      <c r="B32" s="20" t="s">
        <v>44</v>
      </c>
      <c r="C32" s="2">
        <v>4.5999999999999996</v>
      </c>
    </row>
    <row r="33" spans="2:6" x14ac:dyDescent="0.25">
      <c r="B33" s="20" t="s">
        <v>45</v>
      </c>
      <c r="C33" s="19">
        <f>C31*C32</f>
        <v>3.1790099349745145</v>
      </c>
    </row>
    <row r="36" spans="2:6" x14ac:dyDescent="0.25">
      <c r="B36" s="8" t="s">
        <v>12</v>
      </c>
      <c r="C36" s="8" t="s">
        <v>19</v>
      </c>
      <c r="D36" s="13" t="s">
        <v>50</v>
      </c>
      <c r="E36" s="13" t="s">
        <v>59</v>
      </c>
      <c r="F36" s="13" t="s">
        <v>60</v>
      </c>
    </row>
    <row r="37" spans="2:6" x14ac:dyDescent="0.25">
      <c r="B37" s="2" t="str">
        <f>B10</f>
        <v>R6F6</v>
      </c>
      <c r="C37" s="19">
        <f>H10</f>
        <v>33.625</v>
      </c>
      <c r="D37" s="2" t="s">
        <v>61</v>
      </c>
      <c r="E37" s="59">
        <f>C37+C33</f>
        <v>36.804009934974516</v>
      </c>
      <c r="F37" s="2"/>
    </row>
    <row r="38" spans="2:6" x14ac:dyDescent="0.25">
      <c r="B38" s="2" t="str">
        <f>B9</f>
        <v>R5F5</v>
      </c>
      <c r="C38" s="19">
        <f>H9</f>
        <v>35.875</v>
      </c>
      <c r="D38" s="2" t="s">
        <v>61</v>
      </c>
      <c r="E38" s="2"/>
      <c r="F38" s="2"/>
    </row>
    <row r="39" spans="2:6" x14ac:dyDescent="0.25">
      <c r="B39" s="2" t="str">
        <f>B8</f>
        <v>R4F4</v>
      </c>
      <c r="C39" s="19">
        <f>H8</f>
        <v>40.625</v>
      </c>
      <c r="D39" s="2" t="s">
        <v>62</v>
      </c>
      <c r="E39" s="59">
        <f>C39+C33</f>
        <v>43.804009934974516</v>
      </c>
      <c r="F39" s="59">
        <f>C39-C33</f>
        <v>37.445990065025484</v>
      </c>
    </row>
    <row r="40" spans="2:6" x14ac:dyDescent="0.25">
      <c r="B40" s="2" t="str">
        <f>B7</f>
        <v>R3F3</v>
      </c>
      <c r="C40" s="19">
        <f>H7</f>
        <v>45</v>
      </c>
      <c r="D40" s="2" t="s">
        <v>63</v>
      </c>
      <c r="E40" s="59">
        <f>C40+C33</f>
        <v>48.179009934974516</v>
      </c>
      <c r="F40" s="59">
        <f>C40-C33</f>
        <v>41.820990065025484</v>
      </c>
    </row>
    <row r="41" spans="2:6" x14ac:dyDescent="0.25">
      <c r="B41" s="2" t="str">
        <f>B6</f>
        <v>R2F2</v>
      </c>
      <c r="C41" s="19">
        <f>H6</f>
        <v>48.875</v>
      </c>
      <c r="D41" s="2" t="s">
        <v>64</v>
      </c>
      <c r="E41" s="59">
        <f>C41+C33</f>
        <v>52.054009934974516</v>
      </c>
      <c r="F41" s="59">
        <f>C41-C33</f>
        <v>45.695990065025484</v>
      </c>
    </row>
    <row r="42" spans="2:6" x14ac:dyDescent="0.25">
      <c r="B42" s="2" t="str">
        <f>B5</f>
        <v xml:space="preserve">R1F1 </v>
      </c>
      <c r="C42" s="19">
        <f>H5</f>
        <v>51.625</v>
      </c>
      <c r="D42" s="2" t="s">
        <v>64</v>
      </c>
      <c r="E42" s="2"/>
      <c r="F42" s="2"/>
    </row>
  </sheetData>
  <mergeCells count="14">
    <mergeCell ref="B2:I2"/>
    <mergeCell ref="B30:C30"/>
    <mergeCell ref="I15:I16"/>
    <mergeCell ref="B3:B4"/>
    <mergeCell ref="C3:F3"/>
    <mergeCell ref="H3:H4"/>
    <mergeCell ref="G3:G4"/>
    <mergeCell ref="B15:B16"/>
    <mergeCell ref="C15:C16"/>
    <mergeCell ref="D15:D16"/>
    <mergeCell ref="E15:E16"/>
    <mergeCell ref="F15:F16"/>
    <mergeCell ref="G15:H15"/>
    <mergeCell ref="I3:I4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Orlep Warna</vt:lpstr>
      <vt:lpstr>Orlep Rasa</vt:lpstr>
      <vt:lpstr>Orlep Aroma</vt:lpstr>
      <vt:lpstr>Orlep Tekstur</vt:lpstr>
      <vt:lpstr>Warna L</vt:lpstr>
      <vt:lpstr>Warna A</vt:lpstr>
      <vt:lpstr>Warna B</vt:lpstr>
      <vt:lpstr>Viskositas</vt:lpstr>
      <vt:lpstr>TPT</vt:lpstr>
      <vt:lpstr>Vit C</vt:lpstr>
      <vt:lpstr>Gurek</vt:lpstr>
      <vt:lpstr>Terbaik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Amaliya</dc:creator>
  <cp:lastModifiedBy>Amaliya</cp:lastModifiedBy>
  <cp:lastPrinted>2025-08-03T02:52:40Z</cp:lastPrinted>
  <dcterms:created xsi:type="dcterms:W3CDTF">2025-05-01T04:05:16Z</dcterms:created>
  <dcterms:modified xsi:type="dcterms:W3CDTF">2025-08-21T11:26:00Z</dcterms:modified>
</cp:coreProperties>
</file>